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8145" yWindow="615" windowWidth="29040" windowHeight="16440" tabRatio="650" firstSheet="2" activeTab="11"/>
  </bookViews>
  <sheets>
    <sheet name="1. zero detect" sheetId="23" r:id="rId1"/>
    <sheet name="2. Comparator" sheetId="22" r:id="rId2"/>
    <sheet name="3. Ripple carry adder" sheetId="35" r:id="rId3"/>
    <sheet name="Timing" sheetId="44" r:id="rId4"/>
    <sheet name="4. GP adder" sheetId="36" r:id="rId5"/>
    <sheet name="timing PG" sheetId="50" r:id="rId6"/>
    <sheet name="Timing PG-2" sheetId="38" r:id="rId7"/>
    <sheet name="5. P-tree adder" sheetId="39" r:id="rId8"/>
    <sheet name="Timing P tree" sheetId="46" r:id="rId9"/>
    <sheet name="6. PG tree adder" sheetId="40" r:id="rId10"/>
    <sheet name="Timing PG-tree adder" sheetId="53" r:id="rId11"/>
    <sheet name="7. 8-bit Sklansky adder" sheetId="41" r:id="rId12"/>
    <sheet name="8. 16-bit Sklansky adder" sheetId="42" r:id="rId13"/>
    <sheet name="9. Ladner-Fischer" sheetId="43" r:id="rId14"/>
    <sheet name="10. your own Brent-Kung adder" sheetId="49" r:id="rId15"/>
    <sheet name="13. Brent-Kung adder" sheetId="45" r:id="rId16"/>
    <sheet name="prefix tree adders" sheetId="47" r:id="rId17"/>
  </sheets>
  <definedNames>
    <definedName name="N">'timing PG'!$AF$4:$AF$7</definedName>
    <definedName name="NN">'timing PG'!$AR$4:$AR$7</definedName>
    <definedName name="nno">'timing PG'!$AO$3:$AQ$3</definedName>
    <definedName name="no">'timing PG'!$AC$3:$AE$3</definedName>
    <definedName name="tao">'timing PG'!$AI$4</definedName>
    <definedName name="tmux">'timing PG'!$AI$5</definedName>
    <definedName name="tpg">'timing PG'!$AI$3</definedName>
    <definedName name="ttao">'Timing PG-tree adder'!$AI$4</definedName>
    <definedName name="ttpg">'Timing PG-tree adder'!$AI$3</definedName>
    <definedName name="ttxor">'Timing PG-tree adder'!$AI$6</definedName>
    <definedName name="txor">'timing PG'!$AI$6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5" i="53" l="1"/>
  <c r="AP5" i="53"/>
  <c r="AQ5" i="53"/>
  <c r="AO6" i="53"/>
  <c r="AP6" i="53"/>
  <c r="AQ6" i="53"/>
  <c r="AO7" i="53"/>
  <c r="AP7" i="53"/>
  <c r="AQ7" i="53"/>
  <c r="AP4" i="53"/>
  <c r="AQ4" i="53"/>
  <c r="AO4" i="53"/>
  <c r="AN24" i="53"/>
  <c r="AC4" i="53"/>
  <c r="AC5" i="53"/>
  <c r="AD5" i="53"/>
  <c r="AE5" i="53"/>
  <c r="AC6" i="53"/>
  <c r="AD6" i="53"/>
  <c r="AE6" i="53"/>
  <c r="AC7" i="53"/>
  <c r="AD7" i="53"/>
  <c r="AE7" i="53"/>
  <c r="AD4" i="53"/>
  <c r="AE4" i="53"/>
  <c r="AC4" i="50" l="1"/>
  <c r="AD4" i="50"/>
  <c r="AE4" i="50"/>
  <c r="AO4" i="50"/>
  <c r="AP4" i="50"/>
  <c r="AQ4" i="50"/>
  <c r="AC5" i="50"/>
  <c r="AD5" i="50"/>
  <c r="AE5" i="50"/>
  <c r="AO5" i="50"/>
  <c r="AP5" i="50"/>
  <c r="AQ5" i="50"/>
  <c r="AC6" i="50"/>
  <c r="AD6" i="50"/>
  <c r="AE6" i="50"/>
  <c r="AO6" i="50"/>
  <c r="AP6" i="50"/>
  <c r="AQ6" i="50"/>
  <c r="AC7" i="50"/>
  <c r="AD7" i="50"/>
  <c r="AE7" i="50"/>
  <c r="AO7" i="50"/>
  <c r="AP7" i="50"/>
  <c r="AQ7" i="50"/>
  <c r="Q22" i="53" l="1"/>
  <c r="M8" i="40"/>
  <c r="M8" i="46"/>
  <c r="M8" i="39"/>
  <c r="O25" i="50"/>
  <c r="M8" i="50"/>
  <c r="M8" i="36"/>
  <c r="S14" i="53"/>
  <c r="D11" i="53"/>
  <c r="D12" i="53" s="1"/>
  <c r="C11" i="53"/>
  <c r="O11" i="53" s="1"/>
  <c r="O12" i="53" s="1"/>
  <c r="M7" i="53"/>
  <c r="S15" i="38"/>
  <c r="Q26" i="36"/>
  <c r="E11" i="53" l="1"/>
  <c r="E12" i="53" s="1"/>
  <c r="K11" i="53"/>
  <c r="K12" i="53" s="1"/>
  <c r="C12" i="53"/>
  <c r="M11" i="53"/>
  <c r="M12" i="53" s="1"/>
  <c r="G11" i="53"/>
  <c r="G12" i="53" s="1"/>
  <c r="Q11" i="53"/>
  <c r="Q12" i="53" s="1"/>
  <c r="J11" i="53"/>
  <c r="J12" i="53" s="1"/>
  <c r="P11" i="53"/>
  <c r="P12" i="53" s="1"/>
  <c r="H11" i="53"/>
  <c r="H12" i="53" s="1"/>
  <c r="N11" i="53"/>
  <c r="N12" i="53" s="1"/>
  <c r="F11" i="53"/>
  <c r="F12" i="53" s="1"/>
  <c r="E14" i="53" s="1"/>
  <c r="I11" i="53"/>
  <c r="I12" i="53" s="1"/>
  <c r="L11" i="53"/>
  <c r="L12" i="53" s="1"/>
  <c r="R11" i="53"/>
  <c r="R12" i="53" s="1"/>
  <c r="D14" i="53"/>
  <c r="C14" i="53"/>
  <c r="S21" i="50"/>
  <c r="S14" i="50"/>
  <c r="D11" i="50"/>
  <c r="R11" i="50" s="1"/>
  <c r="R12" i="50" s="1"/>
  <c r="C11" i="50"/>
  <c r="O11" i="50" s="1"/>
  <c r="O12" i="50" s="1"/>
  <c r="M7" i="50"/>
  <c r="C27" i="36"/>
  <c r="E27" i="36"/>
  <c r="G27" i="36"/>
  <c r="I27" i="36"/>
  <c r="K27" i="36"/>
  <c r="M27" i="36"/>
  <c r="C27" i="40"/>
  <c r="E27" i="40"/>
  <c r="G27" i="40"/>
  <c r="I27" i="40"/>
  <c r="K27" i="40"/>
  <c r="M27" i="40"/>
  <c r="C27" i="41"/>
  <c r="E27" i="41"/>
  <c r="G27" i="41"/>
  <c r="I27" i="41"/>
  <c r="K27" i="41"/>
  <c r="M27" i="41"/>
  <c r="C21" i="45"/>
  <c r="E21" i="45"/>
  <c r="G21" i="45"/>
  <c r="I21" i="45"/>
  <c r="K21" i="45"/>
  <c r="M21" i="45"/>
  <c r="O21" i="45"/>
  <c r="Q21" i="45"/>
  <c r="S21" i="45"/>
  <c r="U21" i="45"/>
  <c r="W21" i="45"/>
  <c r="Y21" i="45"/>
  <c r="AA21" i="45"/>
  <c r="AC21" i="45"/>
  <c r="C28" i="45"/>
  <c r="E28" i="45"/>
  <c r="G28" i="45"/>
  <c r="I28" i="45"/>
  <c r="K28" i="45"/>
  <c r="M28" i="45"/>
  <c r="O28" i="45"/>
  <c r="Q28" i="45"/>
  <c r="S28" i="45"/>
  <c r="U28" i="45"/>
  <c r="W28" i="45"/>
  <c r="Y28" i="45"/>
  <c r="AA28" i="45"/>
  <c r="AC28" i="45"/>
  <c r="C28" i="49"/>
  <c r="E28" i="49"/>
  <c r="G28" i="49"/>
  <c r="I28" i="49"/>
  <c r="K28" i="49"/>
  <c r="M28" i="49"/>
  <c r="O28" i="49"/>
  <c r="Q28" i="49"/>
  <c r="S28" i="49"/>
  <c r="U28" i="49"/>
  <c r="W28" i="49"/>
  <c r="Y28" i="49"/>
  <c r="AA28" i="49"/>
  <c r="AC28" i="49"/>
  <c r="C27" i="43"/>
  <c r="E27" i="43"/>
  <c r="G27" i="43"/>
  <c r="I27" i="43"/>
  <c r="K27" i="43"/>
  <c r="M27" i="43"/>
  <c r="O27" i="43"/>
  <c r="Q27" i="43"/>
  <c r="S27" i="43"/>
  <c r="U27" i="43"/>
  <c r="W27" i="43"/>
  <c r="Y27" i="43"/>
  <c r="AA27" i="43"/>
  <c r="AC27" i="43"/>
  <c r="AE13" i="49"/>
  <c r="AG12" i="49"/>
  <c r="AI27" i="49"/>
  <c r="AI20" i="49"/>
  <c r="AG21" i="49" s="1"/>
  <c r="AI18" i="49"/>
  <c r="AI17" i="49"/>
  <c r="AI16" i="49"/>
  <c r="L9" i="49"/>
  <c r="L10" i="49" s="1"/>
  <c r="F9" i="49"/>
  <c r="F10" i="49" s="1"/>
  <c r="D9" i="49"/>
  <c r="AH9" i="49" s="1"/>
  <c r="AH10" i="49" s="1"/>
  <c r="C9" i="49"/>
  <c r="AE9" i="49" s="1"/>
  <c r="AE10" i="49" s="1"/>
  <c r="X7" i="49"/>
  <c r="G17" i="43"/>
  <c r="K17" i="43"/>
  <c r="O17" i="43"/>
  <c r="S17" i="43"/>
  <c r="W17" i="43"/>
  <c r="AA17" i="43"/>
  <c r="AI16" i="45"/>
  <c r="AI17" i="45"/>
  <c r="AI18" i="45"/>
  <c r="AI20" i="45"/>
  <c r="AG21" i="45" s="1"/>
  <c r="AI27" i="45"/>
  <c r="S9" i="45"/>
  <c r="S10" i="45" s="1"/>
  <c r="I9" i="45"/>
  <c r="I10" i="45" s="1"/>
  <c r="D9" i="45"/>
  <c r="AH9" i="45" s="1"/>
  <c r="AH10" i="45" s="1"/>
  <c r="C9" i="45"/>
  <c r="AE9" i="45" s="1"/>
  <c r="AE10" i="45" s="1"/>
  <c r="X7" i="45"/>
  <c r="D11" i="46"/>
  <c r="D12" i="46" s="1"/>
  <c r="C11" i="46"/>
  <c r="I11" i="46" s="1"/>
  <c r="I12" i="46" s="1"/>
  <c r="M7" i="46"/>
  <c r="R8" i="46" s="1"/>
  <c r="D11" i="38"/>
  <c r="P11" i="38" s="1"/>
  <c r="P12" i="38" s="1"/>
  <c r="C11" i="38"/>
  <c r="O11" i="38" s="1"/>
  <c r="O12" i="38" s="1"/>
  <c r="M7" i="38"/>
  <c r="S27" i="35"/>
  <c r="O14" i="53" l="1"/>
  <c r="N14" i="53"/>
  <c r="H14" i="53"/>
  <c r="Q14" i="53"/>
  <c r="M14" i="53"/>
  <c r="R14" i="53"/>
  <c r="F14" i="53"/>
  <c r="K14" i="53"/>
  <c r="G14" i="53"/>
  <c r="P14" i="53"/>
  <c r="L14" i="53"/>
  <c r="I14" i="53"/>
  <c r="J14" i="53"/>
  <c r="L11" i="38"/>
  <c r="L12" i="38" s="1"/>
  <c r="D12" i="38"/>
  <c r="F11" i="38"/>
  <c r="F12" i="38" s="1"/>
  <c r="H11" i="38"/>
  <c r="H12" i="38" s="1"/>
  <c r="N11" i="38"/>
  <c r="N12" i="38" s="1"/>
  <c r="E11" i="38"/>
  <c r="E12" i="38" s="1"/>
  <c r="K11" i="38"/>
  <c r="K12" i="38" s="1"/>
  <c r="L14" i="38" s="1"/>
  <c r="R11" i="38"/>
  <c r="R12" i="38" s="1"/>
  <c r="R8" i="50"/>
  <c r="P11" i="50"/>
  <c r="P12" i="50" s="1"/>
  <c r="G11" i="50"/>
  <c r="G12" i="50" s="1"/>
  <c r="J11" i="50"/>
  <c r="J12" i="50" s="1"/>
  <c r="M11" i="50"/>
  <c r="M12" i="50" s="1"/>
  <c r="C12" i="50"/>
  <c r="E11" i="50"/>
  <c r="E12" i="50" s="1"/>
  <c r="H11" i="50"/>
  <c r="H12" i="50" s="1"/>
  <c r="K11" i="50"/>
  <c r="K12" i="50" s="1"/>
  <c r="N11" i="50"/>
  <c r="N12" i="50" s="1"/>
  <c r="Q11" i="50"/>
  <c r="Q12" i="50" s="1"/>
  <c r="D12" i="50"/>
  <c r="F11" i="50"/>
  <c r="F12" i="50" s="1"/>
  <c r="I11" i="50"/>
  <c r="I12" i="50" s="1"/>
  <c r="L11" i="50"/>
  <c r="L12" i="50" s="1"/>
  <c r="E9" i="49"/>
  <c r="E10" i="49" s="1"/>
  <c r="H9" i="49"/>
  <c r="H10" i="49" s="1"/>
  <c r="K9" i="49"/>
  <c r="K10" i="49" s="1"/>
  <c r="N9" i="49"/>
  <c r="N10" i="49" s="1"/>
  <c r="Q9" i="49"/>
  <c r="Q10" i="49" s="1"/>
  <c r="T9" i="49"/>
  <c r="T10" i="49" s="1"/>
  <c r="W9" i="49"/>
  <c r="W10" i="49" s="1"/>
  <c r="Z9" i="49"/>
  <c r="Z10" i="49" s="1"/>
  <c r="AC9" i="49"/>
  <c r="AC10" i="49" s="1"/>
  <c r="AF9" i="49"/>
  <c r="AF10" i="49" s="1"/>
  <c r="AE12" i="49" s="1"/>
  <c r="C10" i="49"/>
  <c r="O9" i="49"/>
  <c r="O10" i="49" s="1"/>
  <c r="R9" i="49"/>
  <c r="R10" i="49" s="1"/>
  <c r="U9" i="49"/>
  <c r="U10" i="49" s="1"/>
  <c r="X9" i="49"/>
  <c r="X10" i="49" s="1"/>
  <c r="AA9" i="49"/>
  <c r="AA10" i="49" s="1"/>
  <c r="AD9" i="49"/>
  <c r="AD10" i="49" s="1"/>
  <c r="AG9" i="49"/>
  <c r="AG10" i="49" s="1"/>
  <c r="AH12" i="49" s="1"/>
  <c r="AG28" i="49" s="1"/>
  <c r="D10" i="49"/>
  <c r="I9" i="49"/>
  <c r="I10" i="49" s="1"/>
  <c r="G9" i="49"/>
  <c r="G10" i="49" s="1"/>
  <c r="J9" i="49"/>
  <c r="J10" i="49" s="1"/>
  <c r="M9" i="49"/>
  <c r="M10" i="49" s="1"/>
  <c r="P9" i="49"/>
  <c r="P10" i="49" s="1"/>
  <c r="S9" i="49"/>
  <c r="S10" i="49" s="1"/>
  <c r="V9" i="49"/>
  <c r="V10" i="49" s="1"/>
  <c r="Y9" i="49"/>
  <c r="Y10" i="49" s="1"/>
  <c r="AB9" i="49"/>
  <c r="AB10" i="49" s="1"/>
  <c r="M9" i="45"/>
  <c r="M10" i="45" s="1"/>
  <c r="AA9" i="45"/>
  <c r="AA10" i="45" s="1"/>
  <c r="O9" i="45"/>
  <c r="O10" i="45" s="1"/>
  <c r="X9" i="45"/>
  <c r="X10" i="45" s="1"/>
  <c r="D10" i="45"/>
  <c r="AF9" i="45"/>
  <c r="AF10" i="45" s="1"/>
  <c r="AF12" i="45" s="1"/>
  <c r="Z9" i="45"/>
  <c r="Z10" i="45" s="1"/>
  <c r="T9" i="45"/>
  <c r="T10" i="45" s="1"/>
  <c r="T12" i="45" s="1"/>
  <c r="N9" i="45"/>
  <c r="N10" i="45" s="1"/>
  <c r="M12" i="45" s="1"/>
  <c r="H9" i="45"/>
  <c r="H10" i="45" s="1"/>
  <c r="R9" i="45"/>
  <c r="R10" i="45" s="1"/>
  <c r="V9" i="45"/>
  <c r="V10" i="45" s="1"/>
  <c r="F9" i="45"/>
  <c r="F10" i="45" s="1"/>
  <c r="J9" i="45"/>
  <c r="J10" i="45" s="1"/>
  <c r="J12" i="45" s="1"/>
  <c r="S12" i="45"/>
  <c r="AB9" i="45"/>
  <c r="AB10" i="45" s="1"/>
  <c r="AB12" i="45" s="1"/>
  <c r="AG9" i="45"/>
  <c r="AG10" i="45" s="1"/>
  <c r="AH12" i="45" s="1"/>
  <c r="C10" i="45"/>
  <c r="AC9" i="45"/>
  <c r="AC10" i="45" s="1"/>
  <c r="W9" i="45"/>
  <c r="W10" i="45" s="1"/>
  <c r="Q9" i="45"/>
  <c r="Q10" i="45" s="1"/>
  <c r="K9" i="45"/>
  <c r="K10" i="45" s="1"/>
  <c r="E9" i="45"/>
  <c r="E10" i="45" s="1"/>
  <c r="G9" i="45"/>
  <c r="G10" i="45" s="1"/>
  <c r="L9" i="45"/>
  <c r="L10" i="45" s="1"/>
  <c r="P9" i="45"/>
  <c r="P10" i="45" s="1"/>
  <c r="U9" i="45"/>
  <c r="U10" i="45" s="1"/>
  <c r="Y9" i="45"/>
  <c r="Y10" i="45" s="1"/>
  <c r="AD9" i="45"/>
  <c r="AD10" i="45" s="1"/>
  <c r="AA12" i="45"/>
  <c r="F11" i="46"/>
  <c r="F12" i="46" s="1"/>
  <c r="R11" i="46"/>
  <c r="R12" i="46" s="1"/>
  <c r="H11" i="46"/>
  <c r="H12" i="46" s="1"/>
  <c r="L11" i="46"/>
  <c r="L12" i="46" s="1"/>
  <c r="O11" i="46"/>
  <c r="O12" i="46" s="1"/>
  <c r="G11" i="46"/>
  <c r="G12" i="46" s="1"/>
  <c r="J11" i="46"/>
  <c r="J12" i="46" s="1"/>
  <c r="J14" i="46" s="1"/>
  <c r="M11" i="46"/>
  <c r="M12" i="46" s="1"/>
  <c r="P11" i="46"/>
  <c r="P12" i="46" s="1"/>
  <c r="C12" i="46"/>
  <c r="E11" i="46"/>
  <c r="E12" i="46" s="1"/>
  <c r="K11" i="46"/>
  <c r="K12" i="46" s="1"/>
  <c r="N11" i="46"/>
  <c r="N12" i="46" s="1"/>
  <c r="Q11" i="46"/>
  <c r="Q12" i="46" s="1"/>
  <c r="P14" i="38"/>
  <c r="O14" i="38"/>
  <c r="I11" i="38"/>
  <c r="I12" i="38" s="1"/>
  <c r="G11" i="38"/>
  <c r="G12" i="38" s="1"/>
  <c r="J11" i="38"/>
  <c r="J12" i="38" s="1"/>
  <c r="M11" i="38"/>
  <c r="M12" i="38" s="1"/>
  <c r="C12" i="38"/>
  <c r="Q11" i="38"/>
  <c r="Q12" i="38" s="1"/>
  <c r="R15" i="38" s="1"/>
  <c r="M8" i="41"/>
  <c r="X28" i="43"/>
  <c r="C18" i="43"/>
  <c r="E18" i="43"/>
  <c r="G18" i="43"/>
  <c r="I18" i="43"/>
  <c r="K18" i="43"/>
  <c r="M18" i="43"/>
  <c r="O18" i="43"/>
  <c r="Q18" i="43"/>
  <c r="S18" i="43"/>
  <c r="U18" i="43"/>
  <c r="W18" i="43"/>
  <c r="Y18" i="43"/>
  <c r="AA18" i="43"/>
  <c r="AC18" i="43"/>
  <c r="AE18" i="43"/>
  <c r="AG18" i="43"/>
  <c r="AI17" i="43"/>
  <c r="AI26" i="43"/>
  <c r="AG27" i="43"/>
  <c r="T15" i="43"/>
  <c r="AB14" i="43"/>
  <c r="AF13" i="43"/>
  <c r="AE13" i="43"/>
  <c r="AA14" i="43"/>
  <c r="S15" i="43" s="1"/>
  <c r="C15" i="43"/>
  <c r="D15" i="43"/>
  <c r="AC26" i="43"/>
  <c r="AA26" i="43" s="1"/>
  <c r="Y26" i="43" s="1"/>
  <c r="W26" i="43" s="1"/>
  <c r="U26" i="43" s="1"/>
  <c r="S26" i="43" s="1"/>
  <c r="Q26" i="43" s="1"/>
  <c r="O26" i="43" s="1"/>
  <c r="M26" i="43" s="1"/>
  <c r="K26" i="43" s="1"/>
  <c r="I26" i="43" s="1"/>
  <c r="G26" i="43" s="1"/>
  <c r="E26" i="43" s="1"/>
  <c r="C26" i="43" s="1"/>
  <c r="AE26" i="43"/>
  <c r="D9" i="43"/>
  <c r="AF9" i="43" s="1"/>
  <c r="AF10" i="43" s="1"/>
  <c r="C9" i="43"/>
  <c r="C10" i="43" s="1"/>
  <c r="X7" i="43"/>
  <c r="AI26" i="42"/>
  <c r="AI16" i="42"/>
  <c r="D9" i="42"/>
  <c r="C9" i="42"/>
  <c r="AG9" i="42" s="1"/>
  <c r="AG10" i="42" s="1"/>
  <c r="X7" i="42"/>
  <c r="Q15" i="53" l="1"/>
  <c r="O16" i="53" s="1"/>
  <c r="M17" i="53" s="1"/>
  <c r="K18" i="53" s="1"/>
  <c r="I19" i="53" s="1"/>
  <c r="G20" i="53" s="1"/>
  <c r="E21" i="53" s="1"/>
  <c r="C22" i="53" s="1"/>
  <c r="P14" i="50"/>
  <c r="E14" i="38"/>
  <c r="F14" i="38"/>
  <c r="K14" i="38"/>
  <c r="O16" i="38"/>
  <c r="M17" i="38" s="1"/>
  <c r="K18" i="38" s="1"/>
  <c r="I19" i="38" s="1"/>
  <c r="G20" i="38" s="1"/>
  <c r="E21" i="38" s="1"/>
  <c r="F14" i="50"/>
  <c r="E14" i="50"/>
  <c r="O14" i="50"/>
  <c r="J14" i="50"/>
  <c r="I14" i="50"/>
  <c r="L14" i="50"/>
  <c r="K14" i="50"/>
  <c r="D14" i="50"/>
  <c r="C14" i="50"/>
  <c r="G14" i="50"/>
  <c r="H14" i="50"/>
  <c r="R14" i="50"/>
  <c r="Q14" i="50"/>
  <c r="M14" i="50"/>
  <c r="N14" i="50"/>
  <c r="AA12" i="49"/>
  <c r="AB12" i="49"/>
  <c r="AF12" i="49"/>
  <c r="X12" i="49"/>
  <c r="X13" i="49" s="1"/>
  <c r="W12" i="49"/>
  <c r="F12" i="49"/>
  <c r="E12" i="49"/>
  <c r="Z12" i="49"/>
  <c r="Y12" i="49"/>
  <c r="H12" i="49"/>
  <c r="H13" i="49" s="1"/>
  <c r="G12" i="49"/>
  <c r="O12" i="49"/>
  <c r="P12" i="49"/>
  <c r="P13" i="49" s="1"/>
  <c r="AD12" i="49"/>
  <c r="AC12" i="49"/>
  <c r="L12" i="49"/>
  <c r="L13" i="49" s="1"/>
  <c r="L14" i="49" s="1"/>
  <c r="K12" i="49"/>
  <c r="T12" i="49"/>
  <c r="S12" i="49"/>
  <c r="N12" i="49"/>
  <c r="M12" i="49"/>
  <c r="I12" i="49"/>
  <c r="J12" i="49"/>
  <c r="U12" i="49"/>
  <c r="V12" i="49"/>
  <c r="C12" i="49"/>
  <c r="D12" i="49"/>
  <c r="D13" i="49" s="1"/>
  <c r="R12" i="49"/>
  <c r="Q12" i="49"/>
  <c r="X21" i="43"/>
  <c r="AE21" i="43" s="1"/>
  <c r="AE12" i="45"/>
  <c r="I12" i="45"/>
  <c r="N12" i="45"/>
  <c r="O12" i="45"/>
  <c r="Z12" i="45"/>
  <c r="Y12" i="45"/>
  <c r="K12" i="45"/>
  <c r="L12" i="45"/>
  <c r="AC12" i="45"/>
  <c r="AD12" i="45"/>
  <c r="AB13" i="45" s="1"/>
  <c r="V12" i="45"/>
  <c r="U12" i="45"/>
  <c r="H12" i="45"/>
  <c r="H13" i="45" s="1"/>
  <c r="G12" i="45"/>
  <c r="Q12" i="45"/>
  <c r="R12" i="45"/>
  <c r="D12" i="45"/>
  <c r="C12" i="45"/>
  <c r="S13" i="45"/>
  <c r="P12" i="45"/>
  <c r="AF13" i="45"/>
  <c r="E12" i="45"/>
  <c r="F12" i="45"/>
  <c r="W12" i="45"/>
  <c r="X12" i="45"/>
  <c r="X13" i="45" s="1"/>
  <c r="AG28" i="45"/>
  <c r="T13" i="45"/>
  <c r="AG12" i="45"/>
  <c r="AE13" i="45" s="1"/>
  <c r="R14" i="46"/>
  <c r="Q14" i="46"/>
  <c r="D14" i="46"/>
  <c r="C14" i="46"/>
  <c r="I14" i="46"/>
  <c r="L14" i="46"/>
  <c r="K14" i="46"/>
  <c r="G14" i="46"/>
  <c r="H14" i="46"/>
  <c r="F14" i="46"/>
  <c r="E14" i="46"/>
  <c r="M14" i="46"/>
  <c r="N14" i="46"/>
  <c r="P14" i="46"/>
  <c r="O14" i="46"/>
  <c r="M14" i="38"/>
  <c r="N14" i="38"/>
  <c r="R14" i="38"/>
  <c r="Q22" i="38" s="1"/>
  <c r="Q14" i="38"/>
  <c r="D14" i="38"/>
  <c r="C14" i="38"/>
  <c r="H14" i="38"/>
  <c r="G14" i="38"/>
  <c r="J14" i="38"/>
  <c r="I14" i="38"/>
  <c r="F9" i="43"/>
  <c r="F10" i="43" s="1"/>
  <c r="X9" i="43"/>
  <c r="X10" i="43" s="1"/>
  <c r="L9" i="43"/>
  <c r="L10" i="43" s="1"/>
  <c r="AD9" i="43"/>
  <c r="AD10" i="43" s="1"/>
  <c r="R9" i="43"/>
  <c r="R10" i="43" s="1"/>
  <c r="D10" i="43"/>
  <c r="AE29" i="43"/>
  <c r="AE22" i="43"/>
  <c r="D12" i="43"/>
  <c r="C12" i="43"/>
  <c r="AA9" i="43"/>
  <c r="AA10" i="43" s="1"/>
  <c r="O9" i="43"/>
  <c r="O10" i="43" s="1"/>
  <c r="AG9" i="43"/>
  <c r="AG10" i="43" s="1"/>
  <c r="G9" i="43"/>
  <c r="G10" i="43" s="1"/>
  <c r="J9" i="43"/>
  <c r="J10" i="43" s="1"/>
  <c r="M9" i="43"/>
  <c r="M10" i="43" s="1"/>
  <c r="P9" i="43"/>
  <c r="P10" i="43" s="1"/>
  <c r="S9" i="43"/>
  <c r="S10" i="43" s="1"/>
  <c r="V9" i="43"/>
  <c r="V10" i="43" s="1"/>
  <c r="Y9" i="43"/>
  <c r="Y10" i="43" s="1"/>
  <c r="AB9" i="43"/>
  <c r="AB10" i="43" s="1"/>
  <c r="AE9" i="43"/>
  <c r="AE10" i="43" s="1"/>
  <c r="AH9" i="43"/>
  <c r="AH10" i="43" s="1"/>
  <c r="I9" i="43"/>
  <c r="I10" i="43" s="1"/>
  <c r="U9" i="43"/>
  <c r="U10" i="43" s="1"/>
  <c r="E9" i="43"/>
  <c r="E10" i="43" s="1"/>
  <c r="H9" i="43"/>
  <c r="H10" i="43" s="1"/>
  <c r="K9" i="43"/>
  <c r="K10" i="43" s="1"/>
  <c r="N9" i="43"/>
  <c r="N10" i="43" s="1"/>
  <c r="Q9" i="43"/>
  <c r="Q10" i="43" s="1"/>
  <c r="T9" i="43"/>
  <c r="T10" i="43" s="1"/>
  <c r="W9" i="43"/>
  <c r="W10" i="43" s="1"/>
  <c r="Z9" i="43"/>
  <c r="Z10" i="43" s="1"/>
  <c r="AC9" i="43"/>
  <c r="AC10" i="43" s="1"/>
  <c r="M9" i="42"/>
  <c r="M10" i="42" s="1"/>
  <c r="AE9" i="42"/>
  <c r="AE10" i="42" s="1"/>
  <c r="S9" i="42"/>
  <c r="S10" i="42" s="1"/>
  <c r="G9" i="42"/>
  <c r="G10" i="42" s="1"/>
  <c r="Y9" i="42"/>
  <c r="Y10" i="42" s="1"/>
  <c r="D10" i="42"/>
  <c r="AD9" i="42"/>
  <c r="AD10" i="42" s="1"/>
  <c r="X9" i="42"/>
  <c r="X10" i="42" s="1"/>
  <c r="R9" i="42"/>
  <c r="R10" i="42" s="1"/>
  <c r="L9" i="42"/>
  <c r="L10" i="42" s="1"/>
  <c r="F9" i="42"/>
  <c r="F10" i="42" s="1"/>
  <c r="AF9" i="42"/>
  <c r="AF10" i="42" s="1"/>
  <c r="Z9" i="42"/>
  <c r="Z10" i="42" s="1"/>
  <c r="Y12" i="42" s="1"/>
  <c r="T9" i="42"/>
  <c r="T10" i="42" s="1"/>
  <c r="N9" i="42"/>
  <c r="N10" i="42" s="1"/>
  <c r="H9" i="42"/>
  <c r="H10" i="42" s="1"/>
  <c r="G12" i="42" s="1"/>
  <c r="AE12" i="42"/>
  <c r="P9" i="42"/>
  <c r="P10" i="42" s="1"/>
  <c r="AH9" i="42"/>
  <c r="AH10" i="42" s="1"/>
  <c r="N12" i="42"/>
  <c r="V9" i="42"/>
  <c r="V10" i="42" s="1"/>
  <c r="AH12" i="42"/>
  <c r="J9" i="42"/>
  <c r="J10" i="42" s="1"/>
  <c r="T12" i="42"/>
  <c r="S12" i="42"/>
  <c r="AB9" i="42"/>
  <c r="AB10" i="42" s="1"/>
  <c r="E9" i="42"/>
  <c r="E10" i="42" s="1"/>
  <c r="K9" i="42"/>
  <c r="K10" i="42" s="1"/>
  <c r="Q9" i="42"/>
  <c r="Q10" i="42" s="1"/>
  <c r="W9" i="42"/>
  <c r="W10" i="42" s="1"/>
  <c r="AC9" i="42"/>
  <c r="AC10" i="42" s="1"/>
  <c r="C10" i="42"/>
  <c r="I9" i="42"/>
  <c r="I10" i="42" s="1"/>
  <c r="O9" i="42"/>
  <c r="O10" i="42" s="1"/>
  <c r="U9" i="42"/>
  <c r="U10" i="42" s="1"/>
  <c r="AA9" i="42"/>
  <c r="AA10" i="42" s="1"/>
  <c r="E22" i="53" l="1"/>
  <c r="M22" i="53"/>
  <c r="O22" i="53"/>
  <c r="K22" i="53"/>
  <c r="I22" i="53"/>
  <c r="G22" i="53"/>
  <c r="Q15" i="38"/>
  <c r="O22" i="38" s="1"/>
  <c r="P15" i="38"/>
  <c r="N16" i="38" s="1"/>
  <c r="L17" i="38" s="1"/>
  <c r="J18" i="38" s="1"/>
  <c r="H19" i="38" s="1"/>
  <c r="F20" i="38" s="1"/>
  <c r="D21" i="38" s="1"/>
  <c r="C13" i="49"/>
  <c r="G21" i="49"/>
  <c r="AA13" i="49"/>
  <c r="S21" i="49"/>
  <c r="T13" i="49"/>
  <c r="T14" i="49" s="1"/>
  <c r="O13" i="49"/>
  <c r="AF13" i="49"/>
  <c r="AA21" i="49"/>
  <c r="S13" i="49"/>
  <c r="AG27" i="49"/>
  <c r="AE28" i="49" s="1"/>
  <c r="AE21" i="49"/>
  <c r="D15" i="49"/>
  <c r="D14" i="49"/>
  <c r="K13" i="49"/>
  <c r="K14" i="49" s="1"/>
  <c r="G13" i="49"/>
  <c r="W13" i="49"/>
  <c r="AB13" i="49"/>
  <c r="AB14" i="49" s="1"/>
  <c r="T14" i="45"/>
  <c r="AE19" i="45"/>
  <c r="AE20" i="45" s="1"/>
  <c r="L13" i="45"/>
  <c r="AB14" i="45"/>
  <c r="AG27" i="45"/>
  <c r="AG20" i="45"/>
  <c r="AE21" i="45" s="1"/>
  <c r="AA13" i="45"/>
  <c r="P13" i="45"/>
  <c r="C13" i="45"/>
  <c r="G13" i="45"/>
  <c r="L14" i="45"/>
  <c r="W13" i="45"/>
  <c r="S14" i="45" s="1"/>
  <c r="D13" i="45"/>
  <c r="K13" i="45"/>
  <c r="O13" i="45"/>
  <c r="AH12" i="43"/>
  <c r="J12" i="43"/>
  <c r="I12" i="43"/>
  <c r="S12" i="43"/>
  <c r="T12" i="43"/>
  <c r="P12" i="43"/>
  <c r="O12" i="43"/>
  <c r="X12" i="43"/>
  <c r="W12" i="43"/>
  <c r="E12" i="43"/>
  <c r="F12" i="43"/>
  <c r="D13" i="43" s="1"/>
  <c r="AG12" i="43"/>
  <c r="Y12" i="43"/>
  <c r="Z12" i="43"/>
  <c r="G12" i="43"/>
  <c r="H12" i="43"/>
  <c r="H13" i="43" s="1"/>
  <c r="AB12" i="43"/>
  <c r="AA12" i="43"/>
  <c r="R12" i="43"/>
  <c r="Q12" i="43"/>
  <c r="AD12" i="43"/>
  <c r="AC12" i="43"/>
  <c r="L12" i="43"/>
  <c r="K12" i="43"/>
  <c r="V12" i="43"/>
  <c r="U12" i="43"/>
  <c r="AE12" i="43"/>
  <c r="AF12" i="43"/>
  <c r="M12" i="43"/>
  <c r="N12" i="43"/>
  <c r="H12" i="42"/>
  <c r="AF12" i="42"/>
  <c r="M12" i="42"/>
  <c r="AG12" i="42"/>
  <c r="Z12" i="42"/>
  <c r="AB12" i="42"/>
  <c r="AA12" i="42"/>
  <c r="AA13" i="42" s="1"/>
  <c r="W12" i="42"/>
  <c r="W13" i="42" s="1"/>
  <c r="X12" i="42"/>
  <c r="X13" i="42" s="1"/>
  <c r="AG17" i="42"/>
  <c r="AG27" i="42"/>
  <c r="J12" i="42"/>
  <c r="I12" i="42"/>
  <c r="E12" i="42"/>
  <c r="F12" i="42"/>
  <c r="V12" i="42"/>
  <c r="T13" i="42" s="1"/>
  <c r="T14" i="42" s="1"/>
  <c r="U12" i="42"/>
  <c r="S13" i="42" s="1"/>
  <c r="S14" i="42" s="1"/>
  <c r="D12" i="42"/>
  <c r="D13" i="42" s="1"/>
  <c r="C12" i="42"/>
  <c r="C13" i="42" s="1"/>
  <c r="Q12" i="42"/>
  <c r="R12" i="42"/>
  <c r="P12" i="42"/>
  <c r="P13" i="42" s="1"/>
  <c r="O12" i="42"/>
  <c r="AC12" i="42"/>
  <c r="AD12" i="42"/>
  <c r="K12" i="42"/>
  <c r="K13" i="42" s="1"/>
  <c r="L12" i="42"/>
  <c r="L13" i="42" s="1"/>
  <c r="O15" i="38" l="1"/>
  <c r="C14" i="42"/>
  <c r="AG16" i="42"/>
  <c r="AF13" i="42"/>
  <c r="H13" i="42"/>
  <c r="L14" i="42"/>
  <c r="D14" i="42"/>
  <c r="AB13" i="42"/>
  <c r="AB14" i="42" s="1"/>
  <c r="G13" i="42"/>
  <c r="K14" i="42"/>
  <c r="O13" i="42"/>
  <c r="AE27" i="49"/>
  <c r="S14" i="49"/>
  <c r="AC21" i="49"/>
  <c r="AC27" i="49"/>
  <c r="T15" i="49"/>
  <c r="Q21" i="49" s="1"/>
  <c r="AA14" i="49"/>
  <c r="W21" i="49" s="1"/>
  <c r="C14" i="49"/>
  <c r="C15" i="49"/>
  <c r="T15" i="45"/>
  <c r="AA18" i="45"/>
  <c r="AA20" i="45" s="1"/>
  <c r="AA14" i="45"/>
  <c r="AC20" i="45"/>
  <c r="C14" i="45"/>
  <c r="K14" i="45"/>
  <c r="D14" i="45"/>
  <c r="D15" i="45"/>
  <c r="AE28" i="45"/>
  <c r="AE27" i="45"/>
  <c r="L13" i="43"/>
  <c r="D14" i="43"/>
  <c r="AE17" i="43"/>
  <c r="O13" i="43"/>
  <c r="S13" i="43"/>
  <c r="K13" i="43"/>
  <c r="K14" i="43" s="1"/>
  <c r="AA13" i="43"/>
  <c r="G13" i="43"/>
  <c r="AG26" i="43"/>
  <c r="AE27" i="43" s="1"/>
  <c r="AG17" i="43"/>
  <c r="W13" i="43"/>
  <c r="P13" i="43"/>
  <c r="L14" i="43" s="1"/>
  <c r="AB13" i="43"/>
  <c r="D16" i="43" s="1"/>
  <c r="X13" i="43"/>
  <c r="T13" i="43"/>
  <c r="C13" i="43"/>
  <c r="AG26" i="42"/>
  <c r="AE27" i="42" s="1"/>
  <c r="AE17" i="42"/>
  <c r="AE13" i="42"/>
  <c r="AE16" i="42" s="1"/>
  <c r="AC17" i="42" s="1"/>
  <c r="AC16" i="42"/>
  <c r="AA17" i="42" s="1"/>
  <c r="M16" i="38" l="1"/>
  <c r="M22" i="38"/>
  <c r="AE26" i="42"/>
  <c r="AC27" i="42" s="1"/>
  <c r="D15" i="42"/>
  <c r="D16" i="42" s="1"/>
  <c r="AA14" i="42"/>
  <c r="C15" i="42"/>
  <c r="S15" i="49"/>
  <c r="O21" i="49" s="1"/>
  <c r="AA27" i="49"/>
  <c r="D20" i="49"/>
  <c r="C15" i="45"/>
  <c r="W19" i="45"/>
  <c r="W20" i="45" s="1"/>
  <c r="Y20" i="45"/>
  <c r="U20" i="45"/>
  <c r="AC27" i="45"/>
  <c r="D20" i="45"/>
  <c r="S15" i="45"/>
  <c r="D16" i="45" s="1"/>
  <c r="C14" i="43"/>
  <c r="T14" i="43"/>
  <c r="D17" i="43" s="1"/>
  <c r="S14" i="43"/>
  <c r="K17" i="38" l="1"/>
  <c r="K22" i="38"/>
  <c r="AC26" i="42"/>
  <c r="AA27" i="42" s="1"/>
  <c r="C16" i="42"/>
  <c r="D16" i="49"/>
  <c r="C16" i="49"/>
  <c r="C20" i="49"/>
  <c r="M21" i="49"/>
  <c r="K21" i="49"/>
  <c r="Y21" i="49"/>
  <c r="U21" i="49"/>
  <c r="I21" i="49"/>
  <c r="Y27" i="49"/>
  <c r="S17" i="45"/>
  <c r="C16" i="45"/>
  <c r="Q20" i="45"/>
  <c r="AA27" i="45"/>
  <c r="C20" i="45"/>
  <c r="C17" i="43"/>
  <c r="C16" i="43"/>
  <c r="AA26" i="42"/>
  <c r="Y27" i="42" s="1"/>
  <c r="AA16" i="42"/>
  <c r="Y17" i="42" s="1"/>
  <c r="Y16" i="42"/>
  <c r="W17" i="42" s="1"/>
  <c r="W16" i="42"/>
  <c r="U17" i="42" s="1"/>
  <c r="U16" i="42"/>
  <c r="S17" i="42" s="1"/>
  <c r="I17" i="42"/>
  <c r="M8" i="53" l="1"/>
  <c r="R8" i="53" s="1"/>
  <c r="I18" i="38"/>
  <c r="I22" i="38"/>
  <c r="E21" i="49"/>
  <c r="X23" i="49" s="1"/>
  <c r="AE23" i="49" s="1"/>
  <c r="C21" i="49"/>
  <c r="AE24" i="49" s="1"/>
  <c r="W27" i="49"/>
  <c r="S20" i="45"/>
  <c r="O19" i="45"/>
  <c r="O20" i="45" s="1"/>
  <c r="K18" i="45"/>
  <c r="Y27" i="45"/>
  <c r="I20" i="45"/>
  <c r="M20" i="45"/>
  <c r="G17" i="42"/>
  <c r="Y26" i="42"/>
  <c r="W27" i="42" s="1"/>
  <c r="S16" i="42"/>
  <c r="Q17" i="42" s="1"/>
  <c r="O17" i="42"/>
  <c r="M17" i="42"/>
  <c r="E17" i="42"/>
  <c r="K17" i="42"/>
  <c r="C17" i="42"/>
  <c r="AE21" i="42" s="1"/>
  <c r="G19" i="38" l="1"/>
  <c r="G22" i="38"/>
  <c r="U27" i="49"/>
  <c r="K20" i="45"/>
  <c r="G19" i="45"/>
  <c r="W27" i="45"/>
  <c r="X20" i="42"/>
  <c r="AE20" i="42" s="1"/>
  <c r="W26" i="42"/>
  <c r="U27" i="42" s="1"/>
  <c r="E22" i="38" l="1"/>
  <c r="E20" i="38"/>
  <c r="S27" i="49"/>
  <c r="G20" i="45"/>
  <c r="E20" i="45"/>
  <c r="AE24" i="45" s="1"/>
  <c r="U27" i="45"/>
  <c r="U26" i="42"/>
  <c r="S27" i="42" s="1"/>
  <c r="C22" i="38" l="1"/>
  <c r="M8" i="38" s="1"/>
  <c r="C21" i="38"/>
  <c r="Q27" i="49"/>
  <c r="S27" i="45"/>
  <c r="S26" i="42"/>
  <c r="Q27" i="42" s="1"/>
  <c r="R8" i="38" l="1"/>
  <c r="O25" i="38"/>
  <c r="O27" i="49"/>
  <c r="Q27" i="45"/>
  <c r="Q26" i="42"/>
  <c r="O27" i="42" s="1"/>
  <c r="M27" i="49" l="1"/>
  <c r="O27" i="45"/>
  <c r="O26" i="42"/>
  <c r="M27" i="42" s="1"/>
  <c r="K27" i="49" l="1"/>
  <c r="M27" i="45"/>
  <c r="M26" i="42"/>
  <c r="K27" i="42" s="1"/>
  <c r="S13" i="41"/>
  <c r="S26" i="41"/>
  <c r="D11" i="41"/>
  <c r="D12" i="41" s="1"/>
  <c r="C11" i="41"/>
  <c r="Q11" i="41" s="1"/>
  <c r="Q12" i="41" s="1"/>
  <c r="M7" i="41"/>
  <c r="R29" i="40"/>
  <c r="S26" i="40"/>
  <c r="Q26" i="40"/>
  <c r="Q27" i="40" s="1"/>
  <c r="S35" i="39"/>
  <c r="S18" i="40"/>
  <c r="N11" i="40"/>
  <c r="N12" i="40" s="1"/>
  <c r="H11" i="40"/>
  <c r="H12" i="40" s="1"/>
  <c r="D11" i="40"/>
  <c r="P11" i="40" s="1"/>
  <c r="P12" i="40" s="1"/>
  <c r="C11" i="40"/>
  <c r="C12" i="40" s="1"/>
  <c r="R8" i="40"/>
  <c r="M7" i="40"/>
  <c r="S19" i="39"/>
  <c r="S14" i="39"/>
  <c r="D11" i="39"/>
  <c r="P11" i="39" s="1"/>
  <c r="P12" i="39" s="1"/>
  <c r="C11" i="39"/>
  <c r="I11" i="39" s="1"/>
  <c r="I12" i="39" s="1"/>
  <c r="M7" i="39"/>
  <c r="S26" i="36"/>
  <c r="S16" i="36"/>
  <c r="D11" i="36"/>
  <c r="P11" i="36" s="1"/>
  <c r="P12" i="36" s="1"/>
  <c r="C11" i="36"/>
  <c r="C12" i="36" s="1"/>
  <c r="M7" i="36"/>
  <c r="AD7" i="35"/>
  <c r="S13" i="35"/>
  <c r="D11" i="35"/>
  <c r="N11" i="35" s="1"/>
  <c r="N12" i="35" s="1"/>
  <c r="C11" i="35"/>
  <c r="Q11" i="35" s="1"/>
  <c r="Q12" i="35" s="1"/>
  <c r="M7" i="35"/>
  <c r="I27" i="49" l="1"/>
  <c r="K27" i="45"/>
  <c r="F11" i="39"/>
  <c r="F12" i="39" s="1"/>
  <c r="N11" i="39"/>
  <c r="N12" i="39" s="1"/>
  <c r="K26" i="42"/>
  <c r="I27" i="42" s="1"/>
  <c r="R8" i="41"/>
  <c r="F11" i="41"/>
  <c r="F12" i="41" s="1"/>
  <c r="L11" i="41"/>
  <c r="L12" i="41" s="1"/>
  <c r="R11" i="41"/>
  <c r="R12" i="41" s="1"/>
  <c r="O11" i="41"/>
  <c r="O12" i="41" s="1"/>
  <c r="I11" i="41"/>
  <c r="I12" i="41" s="1"/>
  <c r="G11" i="41"/>
  <c r="G12" i="41" s="1"/>
  <c r="J11" i="41"/>
  <c r="J12" i="41" s="1"/>
  <c r="M11" i="41"/>
  <c r="M12" i="41" s="1"/>
  <c r="P11" i="41"/>
  <c r="P12" i="41" s="1"/>
  <c r="C12" i="41"/>
  <c r="E11" i="41"/>
  <c r="E12" i="41" s="1"/>
  <c r="H11" i="41"/>
  <c r="H12" i="41" s="1"/>
  <c r="K11" i="41"/>
  <c r="K12" i="41" s="1"/>
  <c r="N11" i="41"/>
  <c r="N12" i="41" s="1"/>
  <c r="O26" i="40"/>
  <c r="K11" i="40"/>
  <c r="K12" i="40" s="1"/>
  <c r="K14" i="40" s="1"/>
  <c r="D12" i="40"/>
  <c r="E11" i="40"/>
  <c r="E12" i="40" s="1"/>
  <c r="Q11" i="40"/>
  <c r="Q12" i="40" s="1"/>
  <c r="D14" i="40"/>
  <c r="C14" i="40"/>
  <c r="E14" i="40"/>
  <c r="F11" i="40"/>
  <c r="F12" i="40" s="1"/>
  <c r="F14" i="40" s="1"/>
  <c r="I11" i="40"/>
  <c r="I12" i="40" s="1"/>
  <c r="L11" i="40"/>
  <c r="L12" i="40" s="1"/>
  <c r="O11" i="40"/>
  <c r="O12" i="40" s="1"/>
  <c r="R11" i="40"/>
  <c r="R12" i="40" s="1"/>
  <c r="R14" i="40" s="1"/>
  <c r="G11" i="40"/>
  <c r="G12" i="40" s="1"/>
  <c r="J11" i="40"/>
  <c r="J12" i="40" s="1"/>
  <c r="M11" i="40"/>
  <c r="M12" i="40" s="1"/>
  <c r="H11" i="39"/>
  <c r="H12" i="39" s="1"/>
  <c r="R11" i="39"/>
  <c r="R12" i="39" s="1"/>
  <c r="E11" i="39"/>
  <c r="E12" i="39" s="1"/>
  <c r="L11" i="39"/>
  <c r="L12" i="39" s="1"/>
  <c r="D12" i="39"/>
  <c r="O11" i="39"/>
  <c r="O12" i="39" s="1"/>
  <c r="G11" i="39"/>
  <c r="G12" i="39" s="1"/>
  <c r="J11" i="39"/>
  <c r="J12" i="39" s="1"/>
  <c r="I14" i="39" s="1"/>
  <c r="M11" i="39"/>
  <c r="M12" i="39" s="1"/>
  <c r="C12" i="39"/>
  <c r="K11" i="39"/>
  <c r="K12" i="39" s="1"/>
  <c r="Q11" i="39"/>
  <c r="Q12" i="39" s="1"/>
  <c r="L11" i="36"/>
  <c r="L12" i="36" s="1"/>
  <c r="F11" i="36"/>
  <c r="F12" i="36" s="1"/>
  <c r="N11" i="36"/>
  <c r="N12" i="36" s="1"/>
  <c r="H11" i="36"/>
  <c r="H12" i="36" s="1"/>
  <c r="D12" i="36"/>
  <c r="K11" i="36"/>
  <c r="K12" i="36" s="1"/>
  <c r="E11" i="36"/>
  <c r="E12" i="36" s="1"/>
  <c r="Q11" i="36"/>
  <c r="Q12" i="36" s="1"/>
  <c r="O11" i="36"/>
  <c r="O12" i="36" s="1"/>
  <c r="R11" i="36"/>
  <c r="R12" i="36" s="1"/>
  <c r="I11" i="36"/>
  <c r="I12" i="36" s="1"/>
  <c r="G11" i="36"/>
  <c r="G12" i="36" s="1"/>
  <c r="J11" i="36"/>
  <c r="J12" i="36" s="1"/>
  <c r="M11" i="36"/>
  <c r="M12" i="36" s="1"/>
  <c r="F11" i="35"/>
  <c r="F12" i="35" s="1"/>
  <c r="L11" i="35"/>
  <c r="L12" i="35" s="1"/>
  <c r="R11" i="35"/>
  <c r="R12" i="35" s="1"/>
  <c r="I11" i="35"/>
  <c r="I12" i="35" s="1"/>
  <c r="O11" i="35"/>
  <c r="O12" i="35" s="1"/>
  <c r="J11" i="35"/>
  <c r="J12" i="35" s="1"/>
  <c r="P11" i="35"/>
  <c r="P12" i="35" s="1"/>
  <c r="D12" i="35"/>
  <c r="C12" i="35"/>
  <c r="G11" i="35"/>
  <c r="G12" i="35" s="1"/>
  <c r="M11" i="35"/>
  <c r="M12" i="35" s="1"/>
  <c r="E11" i="35"/>
  <c r="E12" i="35" s="1"/>
  <c r="H11" i="35"/>
  <c r="H12" i="35" s="1"/>
  <c r="K11" i="35"/>
  <c r="K12" i="35" s="1"/>
  <c r="D11" i="22"/>
  <c r="F11" i="22" s="1"/>
  <c r="F12" i="22" s="1"/>
  <c r="C11" i="22"/>
  <c r="I11" i="22" s="1"/>
  <c r="I12" i="22" s="1"/>
  <c r="S13" i="22"/>
  <c r="L7" i="22"/>
  <c r="J9" i="23"/>
  <c r="J10" i="23" s="1"/>
  <c r="J11" i="23" s="1"/>
  <c r="I9" i="23"/>
  <c r="I10" i="23" s="1"/>
  <c r="H9" i="23"/>
  <c r="H10" i="23"/>
  <c r="G9" i="23"/>
  <c r="G10" i="23" s="1"/>
  <c r="F9" i="23"/>
  <c r="F10" i="23" s="1"/>
  <c r="E9" i="23"/>
  <c r="E10" i="23"/>
  <c r="D9" i="23"/>
  <c r="D10" i="23" s="1"/>
  <c r="C9" i="23"/>
  <c r="C10" i="23" s="1"/>
  <c r="G6" i="23"/>
  <c r="F14" i="39" l="1"/>
  <c r="M11" i="22"/>
  <c r="M12" i="22" s="1"/>
  <c r="C12" i="22"/>
  <c r="O11" i="22"/>
  <c r="O12" i="22" s="1"/>
  <c r="E11" i="22"/>
  <c r="E12" i="22" s="1"/>
  <c r="K11" i="22"/>
  <c r="K12" i="22" s="1"/>
  <c r="Q11" i="22"/>
  <c r="Q12" i="22" s="1"/>
  <c r="G11" i="22"/>
  <c r="G12" i="22" s="1"/>
  <c r="J11" i="22"/>
  <c r="J12" i="22" s="1"/>
  <c r="D12" i="22"/>
  <c r="L11" i="22"/>
  <c r="L12" i="22" s="1"/>
  <c r="N11" i="22"/>
  <c r="N12" i="22" s="1"/>
  <c r="G27" i="49"/>
  <c r="I27" i="45"/>
  <c r="E14" i="39"/>
  <c r="Q35" i="39"/>
  <c r="Q36" i="39" s="1"/>
  <c r="E14" i="36"/>
  <c r="Q14" i="35"/>
  <c r="Q27" i="35"/>
  <c r="R14" i="41"/>
  <c r="Q14" i="41" s="1"/>
  <c r="I26" i="42"/>
  <c r="G27" i="42" s="1"/>
  <c r="Q26" i="41"/>
  <c r="Q27" i="41" s="1"/>
  <c r="G14" i="41"/>
  <c r="H14" i="41"/>
  <c r="F14" i="41"/>
  <c r="E14" i="41"/>
  <c r="M14" i="41"/>
  <c r="N14" i="41"/>
  <c r="I14" i="41"/>
  <c r="J14" i="41"/>
  <c r="L14" i="41"/>
  <c r="K14" i="41"/>
  <c r="C14" i="41"/>
  <c r="D14" i="41"/>
  <c r="O14" i="41"/>
  <c r="P14" i="41"/>
  <c r="O26" i="41"/>
  <c r="O27" i="41" s="1"/>
  <c r="O27" i="40"/>
  <c r="M26" i="40"/>
  <c r="L14" i="40"/>
  <c r="N14" i="40"/>
  <c r="M14" i="40"/>
  <c r="J14" i="40"/>
  <c r="I14" i="40"/>
  <c r="Q14" i="40"/>
  <c r="P14" i="40"/>
  <c r="O14" i="40"/>
  <c r="H14" i="40"/>
  <c r="G14" i="40"/>
  <c r="R14" i="39"/>
  <c r="Q14" i="39"/>
  <c r="N14" i="39"/>
  <c r="M14" i="39"/>
  <c r="O14" i="39"/>
  <c r="P14" i="39"/>
  <c r="L14" i="39"/>
  <c r="K14" i="39"/>
  <c r="J14" i="39"/>
  <c r="D14" i="39"/>
  <c r="C14" i="39"/>
  <c r="H14" i="39"/>
  <c r="G14" i="39"/>
  <c r="K14" i="36"/>
  <c r="Q27" i="36"/>
  <c r="C14" i="36"/>
  <c r="D14" i="36"/>
  <c r="L14" i="36"/>
  <c r="F14" i="36"/>
  <c r="O26" i="36"/>
  <c r="P14" i="36"/>
  <c r="O14" i="36"/>
  <c r="Q14" i="36"/>
  <c r="H14" i="36"/>
  <c r="G14" i="36"/>
  <c r="R14" i="36"/>
  <c r="N14" i="36"/>
  <c r="M14" i="36"/>
  <c r="J14" i="36"/>
  <c r="I14" i="36"/>
  <c r="H11" i="23"/>
  <c r="G11" i="23"/>
  <c r="F11" i="23" s="1"/>
  <c r="E11" i="23" s="1"/>
  <c r="D11" i="23" s="1"/>
  <c r="C11" i="23" s="1"/>
  <c r="E13" i="23" s="1"/>
  <c r="H13" i="23" s="1"/>
  <c r="I11" i="23"/>
  <c r="P11" i="22"/>
  <c r="P12" i="22" s="1"/>
  <c r="R11" i="22"/>
  <c r="R12" i="22" s="1"/>
  <c r="H11" i="22"/>
  <c r="H12" i="22" s="1"/>
  <c r="Q13" i="22" l="1"/>
  <c r="O13" i="22" s="1"/>
  <c r="M13" i="22" s="1"/>
  <c r="K13" i="22" s="1"/>
  <c r="I13" i="22" s="1"/>
  <c r="G13" i="22" s="1"/>
  <c r="E13" i="22" s="1"/>
  <c r="C13" i="22" s="1"/>
  <c r="G15" i="22" s="1"/>
  <c r="O15" i="22" s="1"/>
  <c r="E27" i="49"/>
  <c r="G27" i="45"/>
  <c r="O35" i="39"/>
  <c r="Q28" i="35"/>
  <c r="O27" i="35"/>
  <c r="G26" i="42"/>
  <c r="E27" i="42" s="1"/>
  <c r="M26" i="41"/>
  <c r="K26" i="40"/>
  <c r="O27" i="36"/>
  <c r="O14" i="35"/>
  <c r="M26" i="36"/>
  <c r="O36" i="39" l="1"/>
  <c r="AE30" i="49"/>
  <c r="C27" i="49"/>
  <c r="E27" i="45"/>
  <c r="M35" i="39"/>
  <c r="M27" i="35"/>
  <c r="M28" i="35"/>
  <c r="O28" i="35"/>
  <c r="AE28" i="43"/>
  <c r="E26" i="42"/>
  <c r="C27" i="42" s="1"/>
  <c r="K26" i="41"/>
  <c r="I26" i="40"/>
  <c r="M14" i="35"/>
  <c r="K26" i="36"/>
  <c r="M36" i="39" l="1"/>
  <c r="X29" i="49"/>
  <c r="AE29" i="49" s="1"/>
  <c r="C27" i="45"/>
  <c r="K35" i="39"/>
  <c r="K27" i="35"/>
  <c r="K28" i="35" s="1"/>
  <c r="AE29" i="42"/>
  <c r="C26" i="42"/>
  <c r="I26" i="41"/>
  <c r="G26" i="40"/>
  <c r="I14" i="35"/>
  <c r="K14" i="35"/>
  <c r="I26" i="36"/>
  <c r="K36" i="39" l="1"/>
  <c r="I35" i="39"/>
  <c r="X29" i="45"/>
  <c r="AE29" i="45" s="1"/>
  <c r="AE30" i="45"/>
  <c r="I27" i="35"/>
  <c r="I28" i="35" s="1"/>
  <c r="X28" i="42"/>
  <c r="AE28" i="42" s="1"/>
  <c r="G26" i="41"/>
  <c r="E26" i="40"/>
  <c r="E14" i="35"/>
  <c r="G14" i="35"/>
  <c r="G26" i="36"/>
  <c r="I36" i="39" l="1"/>
  <c r="G35" i="39"/>
  <c r="G27" i="35"/>
  <c r="G28" i="35" s="1"/>
  <c r="E26" i="41"/>
  <c r="M28" i="40"/>
  <c r="R28" i="40" s="1"/>
  <c r="C26" i="40"/>
  <c r="C14" i="35"/>
  <c r="E26" i="36"/>
  <c r="O17" i="35"/>
  <c r="G36" i="39" l="1"/>
  <c r="E35" i="39"/>
  <c r="E27" i="35"/>
  <c r="C26" i="41"/>
  <c r="R29" i="41" s="1"/>
  <c r="R8" i="39"/>
  <c r="O29" i="36"/>
  <c r="C26" i="36"/>
  <c r="I8" i="35"/>
  <c r="O8" i="35" s="1"/>
  <c r="E36" i="39" l="1"/>
  <c r="C35" i="39"/>
  <c r="C36" i="39" s="1"/>
  <c r="C28" i="35"/>
  <c r="C27" i="35"/>
  <c r="E28" i="35"/>
  <c r="M28" i="41"/>
  <c r="R28" i="41" s="1"/>
  <c r="I28" i="36"/>
  <c r="O28" i="36" s="1"/>
  <c r="R38" i="39" l="1"/>
  <c r="M37" i="39"/>
  <c r="R37" i="39" s="1"/>
  <c r="I31" i="35"/>
  <c r="O31" i="35" s="1"/>
  <c r="O20" i="36"/>
  <c r="R8" i="36" l="1"/>
  <c r="X23" i="45"/>
  <c r="AE23" i="45" s="1"/>
</calcChain>
</file>

<file path=xl/sharedStrings.xml><?xml version="1.0" encoding="utf-8"?>
<sst xmlns="http://schemas.openxmlformats.org/spreadsheetml/2006/main" count="1746" uniqueCount="263">
  <si>
    <t>ADD=0</t>
  </si>
  <si>
    <t>A=</t>
  </si>
  <si>
    <t xml:space="preserve">CONTROL SIGNAL: </t>
  </si>
  <si>
    <t>SUB=1</t>
  </si>
  <si>
    <t>B=</t>
  </si>
  <si>
    <t>SUM=</t>
  </si>
  <si>
    <t>a7</t>
  </si>
  <si>
    <t>b7</t>
  </si>
  <si>
    <t>a6</t>
  </si>
  <si>
    <t>b6</t>
  </si>
  <si>
    <t>a5</t>
  </si>
  <si>
    <t>b5</t>
  </si>
  <si>
    <t>a4</t>
  </si>
  <si>
    <t>b4</t>
  </si>
  <si>
    <t>a3</t>
  </si>
  <si>
    <t>b3</t>
  </si>
  <si>
    <t>a2</t>
  </si>
  <si>
    <t>b2</t>
  </si>
  <si>
    <t>a1</t>
  </si>
  <si>
    <t>b1</t>
  </si>
  <si>
    <t>a0</t>
  </si>
  <si>
    <t>b0</t>
  </si>
  <si>
    <t>COUT&lt;&lt;&lt;&lt;</t>
  </si>
  <si>
    <t xml:space="preserve">Both sums are equal? </t>
  </si>
  <si>
    <t>OVERFLOW?</t>
  </si>
  <si>
    <t>ENTER TWO NUMBERS</t>
  </si>
  <si>
    <t xml:space="preserve"> -128&lt;NUMBER&lt;128</t>
  </si>
  <si>
    <t>&lt;&lt;&lt;&lt;&lt;</t>
  </si>
  <si>
    <t>A</t>
  </si>
  <si>
    <t>B</t>
  </si>
  <si>
    <t>CIN</t>
  </si>
  <si>
    <t>SUM</t>
  </si>
  <si>
    <t>COUT</t>
  </si>
  <si>
    <t xml:space="preserve">SUM </t>
  </si>
  <si>
    <t>LOGIC FORMULAS</t>
  </si>
  <si>
    <t>SUM0</t>
  </si>
  <si>
    <t>SUM1</t>
  </si>
  <si>
    <t>SUM7</t>
  </si>
  <si>
    <t>SUM6</t>
  </si>
  <si>
    <t>SUM5</t>
  </si>
  <si>
    <t>SUM4</t>
  </si>
  <si>
    <t>SUM3</t>
  </si>
  <si>
    <t>SUM2</t>
  </si>
  <si>
    <t>Comparator result:</t>
  </si>
  <si>
    <t>A=0?</t>
  </si>
  <si>
    <t>Zero detect result: A=0?</t>
  </si>
  <si>
    <t>ENTER A NUMBER</t>
  </si>
  <si>
    <t>&lt;&lt;&lt;&lt;&lt;&lt;&lt;&lt;&lt;&lt;</t>
  </si>
  <si>
    <t>NOT (A)</t>
  </si>
  <si>
    <t xml:space="preserve">Both answers are equal? </t>
  </si>
  <si>
    <t>ADD/SUBTRACT</t>
  </si>
  <si>
    <t>A&gt;B??</t>
  </si>
  <si>
    <t>A&gt;B?</t>
  </si>
  <si>
    <t>invert logic</t>
  </si>
  <si>
    <t>COUT&lt;&lt;&lt;&lt;&lt;&lt;</t>
  </si>
  <si>
    <t>BOOLEAN TRUTH TABLE</t>
  </si>
  <si>
    <t xml:space="preserve"> 8-BIT DIGITAL COMPARATOR DESIGN WITH ILA</t>
  </si>
  <si>
    <t xml:space="preserve"> 8-BIT ZERO-DETECT DESIGN WITH ILA </t>
  </si>
  <si>
    <t>1.</t>
  </si>
  <si>
    <t>CIN=?</t>
  </si>
  <si>
    <t>FF</t>
  </si>
  <si>
    <t>←</t>
  </si>
  <si>
    <t>CLK</t>
  </si>
  <si>
    <t>a8</t>
  </si>
  <si>
    <t>b8</t>
  </si>
  <si>
    <t>↓</t>
  </si>
  <si>
    <t>DATA IN</t>
  </si>
  <si>
    <t>ADD/SUB LOGIC</t>
  </si>
  <si>
    <t>SUM LOGIC</t>
  </si>
  <si>
    <t>SUM8</t>
  </si>
  <si>
    <t>KILL</t>
  </si>
  <si>
    <t>PROPAGATE</t>
  </si>
  <si>
    <t>GENERATE</t>
  </si>
  <si>
    <t xml:space="preserve">SUM result converted back to decimal: </t>
  </si>
  <si>
    <t>G</t>
  </si>
  <si>
    <t>P</t>
  </si>
  <si>
    <t>G8</t>
  </si>
  <si>
    <t>P8</t>
  </si>
  <si>
    <t>G7</t>
  </si>
  <si>
    <t>P7</t>
  </si>
  <si>
    <t>G6</t>
  </si>
  <si>
    <t>P6</t>
  </si>
  <si>
    <t>G5</t>
  </si>
  <si>
    <t>P5</t>
  </si>
  <si>
    <t>G4</t>
  </si>
  <si>
    <t>P4</t>
  </si>
  <si>
    <t>G3</t>
  </si>
  <si>
    <t>P3</t>
  </si>
  <si>
    <t>G2</t>
  </si>
  <si>
    <t>P2</t>
  </si>
  <si>
    <t>G1</t>
  </si>
  <si>
    <t>P1</t>
  </si>
  <si>
    <t>G,P LOGIC</t>
  </si>
  <si>
    <t>C8:0</t>
  </si>
  <si>
    <t>C7:0</t>
  </si>
  <si>
    <t>C6:0</t>
  </si>
  <si>
    <t>C5:0</t>
  </si>
  <si>
    <t>C4:0</t>
  </si>
  <si>
    <t>C3:0</t>
  </si>
  <si>
    <t>C2:0</t>
  </si>
  <si>
    <t>C1:0</t>
  </si>
  <si>
    <t xml:space="preserve"> </t>
  </si>
  <si>
    <t>G0</t>
  </si>
  <si>
    <t>G4:0</t>
  </si>
  <si>
    <t>P4:0</t>
  </si>
  <si>
    <t>P2:0</t>
  </si>
  <si>
    <t>G1:0</t>
  </si>
  <si>
    <t>P1:0</t>
  </si>
  <si>
    <t>ADD=0; SUB=1 &gt;&gt;</t>
  </si>
  <si>
    <t>YOU CAN USE IT FOR DEBUGGING POTENTIAL ERRORS IN YOUR DESIGN ABOVE</t>
  </si>
  <si>
    <t>SHOWN BELOW IS A CORRECT RIPPLE-CARRY ADDER THAT USES THE SAME NUMBERS AS YOU ENTERED ABOVE</t>
  </si>
  <si>
    <t>P8:1</t>
  </si>
  <si>
    <t>P7:1</t>
  </si>
  <si>
    <t>P6:1</t>
  </si>
  <si>
    <t>P5:1</t>
  </si>
  <si>
    <t>P4:1</t>
  </si>
  <si>
    <t>P3:1</t>
  </si>
  <si>
    <t>P2:1</t>
  </si>
  <si>
    <t>G8:1</t>
  </si>
  <si>
    <t>G7:1</t>
  </si>
  <si>
    <t>G6:1</t>
  </si>
  <si>
    <t>G5:1</t>
  </si>
  <si>
    <t>G4:1</t>
  </si>
  <si>
    <t>G3:1</t>
  </si>
  <si>
    <t>G2:1</t>
  </si>
  <si>
    <t>enter data</t>
  </si>
  <si>
    <t>P8:7</t>
  </si>
  <si>
    <t>P6:5</t>
  </si>
  <si>
    <t>P4:3</t>
  </si>
  <si>
    <t>P8:5</t>
  </si>
  <si>
    <t>G8:0</t>
  </si>
  <si>
    <t>XOR</t>
  </si>
  <si>
    <t>G8:7</t>
  </si>
  <si>
    <t>G8:5</t>
  </si>
  <si>
    <t>G6:5</t>
  </si>
  <si>
    <t>G4:3</t>
  </si>
  <si>
    <t>G:0</t>
  </si>
  <si>
    <t>P8:0</t>
  </si>
  <si>
    <t>?</t>
  </si>
  <si>
    <t>&lt;&lt;&lt;&lt;</t>
  </si>
  <si>
    <t xml:space="preserve"> -32768&lt;NUMBER&lt;32768</t>
  </si>
  <si>
    <t xml:space="preserve"> -32768&lt;NUMBER&lt;32769</t>
  </si>
  <si>
    <t>a15</t>
  </si>
  <si>
    <t>b15</t>
  </si>
  <si>
    <t>a14</t>
  </si>
  <si>
    <t>b14</t>
  </si>
  <si>
    <t>a13</t>
  </si>
  <si>
    <t>b13</t>
  </si>
  <si>
    <t>a12</t>
  </si>
  <si>
    <t>b12</t>
  </si>
  <si>
    <t>a11</t>
  </si>
  <si>
    <t>b11</t>
  </si>
  <si>
    <t>a10</t>
  </si>
  <si>
    <t>b10</t>
  </si>
  <si>
    <t>a9</t>
  </si>
  <si>
    <t>b9</t>
  </si>
  <si>
    <t>G15</t>
  </si>
  <si>
    <t>P15</t>
  </si>
  <si>
    <t>G14</t>
  </si>
  <si>
    <t>P14</t>
  </si>
  <si>
    <t>G13</t>
  </si>
  <si>
    <t>P13</t>
  </si>
  <si>
    <t>G12</t>
  </si>
  <si>
    <t>P12</t>
  </si>
  <si>
    <t>G11</t>
  </si>
  <si>
    <t>P11</t>
  </si>
  <si>
    <t>G10</t>
  </si>
  <si>
    <t>P10</t>
  </si>
  <si>
    <t>G9</t>
  </si>
  <si>
    <t>P9</t>
  </si>
  <si>
    <t>SUM15</t>
  </si>
  <si>
    <t>SUM14</t>
  </si>
  <si>
    <t>SUM13</t>
  </si>
  <si>
    <t>SUM12</t>
  </si>
  <si>
    <t>SUM11</t>
  </si>
  <si>
    <t>SUM10</t>
  </si>
  <si>
    <t>SUM9</t>
  </si>
  <si>
    <t>&lt;&lt;&lt;</t>
  </si>
  <si>
    <t>a16</t>
  </si>
  <si>
    <t>b16</t>
  </si>
  <si>
    <t xml:space="preserve">Use this template to design a 16-bit Ladner-Fischer adder block! </t>
  </si>
  <si>
    <t>More about tree adders in Weste &amp; Harris, chapter 10!</t>
  </si>
  <si>
    <t xml:space="preserve"> -327688&lt;NUMBER&lt;32768</t>
  </si>
  <si>
    <t xml:space="preserve"> -327688&lt;NUMBER&lt;32769</t>
  </si>
  <si>
    <t>&lt;&lt;&lt;    COUT</t>
  </si>
  <si>
    <t>Template for 16-bit prefix-tree Sklansky adder design</t>
  </si>
  <si>
    <t>Template for 8-bit prefix-tree Sklansky adder design</t>
  </si>
  <si>
    <t xml:space="preserve">Template for design of generate/propagate-setup adder </t>
  </si>
  <si>
    <t>Template for design of ripple-carry adder</t>
  </si>
  <si>
    <t>enter</t>
  </si>
  <si>
    <t>data</t>
  </si>
  <si>
    <t>click-and-drag</t>
  </si>
  <si>
    <t>2.</t>
  </si>
  <si>
    <t>Click-and-drag SUM logic</t>
  </si>
  <si>
    <t>Enter COUT logic in Boolean truth table</t>
  </si>
  <si>
    <t>3.</t>
  </si>
  <si>
    <t>Enter COUT logic in adder template</t>
  </si>
  <si>
    <t>4.</t>
  </si>
  <si>
    <t>Validate add/sub functionality</t>
  </si>
  <si>
    <t>TASKS:</t>
  </si>
  <si>
    <t>Enter G and P logic.</t>
  </si>
  <si>
    <t>Enter COUT logic using G and P inputs</t>
  </si>
  <si>
    <t>Enter SUM logic. Please note that P=XOR(A;B). Hence, SUM is given by XOR(P;CIN)</t>
  </si>
  <si>
    <t>TASKS in BOOLEAN TRUTH TABLE:</t>
  </si>
  <si>
    <t>TASKS in ADDER TEMPLATE:</t>
  </si>
  <si>
    <t>Validate adder functionality!</t>
  </si>
  <si>
    <t>BLOCK P</t>
  </si>
  <si>
    <t>5.</t>
  </si>
  <si>
    <t>6.</t>
  </si>
  <si>
    <t>Template for P-tree carry-lookahead adder</t>
  </si>
  <si>
    <t>Template for PG-tree carry-lookahead adder</t>
  </si>
  <si>
    <t xml:space="preserve"> =G1</t>
  </si>
  <si>
    <t xml:space="preserve"> =P1</t>
  </si>
  <si>
    <t>←←</t>
  </si>
  <si>
    <t xml:space="preserve"> BLOCK P ←←</t>
  </si>
  <si>
    <t>BLOCK G ←</t>
  </si>
  <si>
    <t>Gi:j</t>
  </si>
  <si>
    <t>Pi:j</t>
  </si>
  <si>
    <t>the dot operator. The textbook mentions many other</t>
  </si>
  <si>
    <t>names including delta operator, prefix operator and</t>
  </si>
  <si>
    <t>fundamental carry operator.</t>
  </si>
  <si>
    <t>We call this prefix computational cell</t>
  </si>
  <si>
    <t>Number of bits in a block, n=</t>
  </si>
  <si>
    <t>Normalized delay</t>
  </si>
  <si>
    <t>d=</t>
  </si>
  <si>
    <t>tpg=</t>
  </si>
  <si>
    <t>tmux=</t>
  </si>
  <si>
    <t>tXOR=</t>
  </si>
  <si>
    <t>N=</t>
  </si>
  <si>
    <t>tAO=</t>
  </si>
  <si>
    <t>Number of bits, N</t>
  </si>
  <si>
    <t>G16</t>
  </si>
  <si>
    <t>P16</t>
  </si>
  <si>
    <t>CIN=G0</t>
  </si>
  <si>
    <t>To be used by teacher during lecture</t>
  </si>
  <si>
    <t>Template for designing your own 16-bit  Brent-Kung prefix-tree adder</t>
  </si>
  <si>
    <t>A correct 16-bit  Brent-Kung prefix-tree adder (hopefully)</t>
  </si>
  <si>
    <t>(under the pasted figure from textbook)</t>
  </si>
  <si>
    <t>Template for Ladner-Fischer type 16-bit  prefix-tree adder</t>
  </si>
  <si>
    <t>CARRY OPERATION</t>
  </si>
  <si>
    <t>ENTER TWO NUMBERS &gt;0 BUT &lt;256</t>
  </si>
  <si>
    <t xml:space="preserve"> 0&lt;NUMBER&lt;256</t>
  </si>
  <si>
    <t>Comparator correct?</t>
  </si>
  <si>
    <t>Enter carry and SUM logic in adder template (rows 16 and 17)</t>
  </si>
  <si>
    <t>TASK #</t>
  </si>
  <si>
    <t>For improving adder performance we also want to let GENERATE signal ripple along with CARRY and PROPAGATE.</t>
  </si>
  <si>
    <t>NOT loaded by the SUM cell input capacitances.</t>
  </si>
  <si>
    <t xml:space="preserve">The GENERATE signal is identical to the CARRY, except that it is </t>
  </si>
  <si>
    <t>NOT involving the block input carry CIN to LSB.</t>
  </si>
  <si>
    <t>For designing a carry-skip adder we want to let the (paired) propagate signal ripple along with the rippling carry.</t>
  </si>
  <si>
    <t xml:space="preserve"> Enter this logic information in row 15 above in the cells indicated below!</t>
  </si>
  <si>
    <t xml:space="preserve"> Enter this logic information in row 15 above !</t>
  </si>
  <si>
    <t>BLOCK P,G</t>
  </si>
  <si>
    <t>7.</t>
  </si>
  <si>
    <t>8.</t>
  </si>
  <si>
    <t>9.</t>
  </si>
  <si>
    <t>to be left blank until TASK # 6-9!</t>
  </si>
  <si>
    <t>SHOWN BELOW IS A CORRECT RIPPLE-CARRY ADDER THAT USES THE SAME NUMBERS AS ENTERED ABOVE</t>
  </si>
  <si>
    <t>ITS INTENDED USE IS FOR DEBUGGING POTENTIAL ERRORS IN YOUR DESIGN ABOVE</t>
  </si>
  <si>
    <t>G:1</t>
  </si>
  <si>
    <t>CARRY-LOOKAHEAD ADDER</t>
  </si>
  <si>
    <t>CARRY-SKIP ADDER</t>
  </si>
  <si>
    <t>PG-tree CARRY-LOOKAHEAD 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</si>
</sst>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2"/>
      <color theme="1"/>
      <name val="Calibri"/>
      <family val="2"/>
    </font>
    <font>
      <sz val="11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5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0" fillId="4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24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0" xfId="0" applyFont="1" applyFill="1" applyBorder="1"/>
    <xf numFmtId="0" fontId="0" fillId="8" borderId="0" xfId="0" applyFill="1" applyAlignment="1">
      <alignment horizontal="center"/>
    </xf>
    <xf numFmtId="0" fontId="0" fillId="0" borderId="36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2" fillId="0" borderId="0" xfId="0" applyFont="1" applyBorder="1"/>
    <xf numFmtId="0" fontId="7" fillId="8" borderId="2" xfId="0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7" borderId="0" xfId="0" applyFont="1" applyFill="1"/>
    <xf numFmtId="0" fontId="0" fillId="7" borderId="0" xfId="0" applyFill="1"/>
    <xf numFmtId="0" fontId="7" fillId="4" borderId="38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7" fillId="7" borderId="1" xfId="0" applyFont="1" applyFill="1" applyBorder="1" applyAlignment="1">
      <alignment horizontal="center" vertical="center"/>
    </xf>
    <xf numFmtId="0" fontId="15" fillId="0" borderId="0" xfId="0" applyFont="1"/>
    <xf numFmtId="0" fontId="15" fillId="2" borderId="1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7" borderId="0" xfId="0" applyFont="1" applyFill="1"/>
    <xf numFmtId="0" fontId="0" fillId="6" borderId="0" xfId="0" applyFill="1"/>
    <xf numFmtId="0" fontId="0" fillId="0" borderId="45" xfId="0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0" borderId="0" xfId="0" applyAlignment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8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6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49" fontId="0" fillId="0" borderId="0" xfId="0" applyNumberFormat="1"/>
    <xf numFmtId="0" fontId="0" fillId="7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0" xfId="0" applyFill="1"/>
    <xf numFmtId="0" fontId="0" fillId="14" borderId="0" xfId="0" applyFill="1" applyAlignment="1">
      <alignment horizontal="center"/>
    </xf>
    <xf numFmtId="0" fontId="0" fillId="14" borderId="0" xfId="0" applyFill="1" applyAlignment="1">
      <alignment horizontal="right" vertical="center"/>
    </xf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 vertical="center"/>
    </xf>
    <xf numFmtId="0" fontId="16" fillId="0" borderId="0" xfId="0" applyFont="1"/>
    <xf numFmtId="0" fontId="0" fillId="8" borderId="27" xfId="0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15" borderId="10" xfId="0" applyFont="1" applyFill="1" applyBorder="1" applyAlignment="1">
      <alignment horizontal="center"/>
    </xf>
    <xf numFmtId="0" fontId="15" fillId="15" borderId="11" xfId="0" applyFont="1" applyFill="1" applyBorder="1" applyAlignment="1">
      <alignment horizontal="center"/>
    </xf>
    <xf numFmtId="0" fontId="15" fillId="15" borderId="2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15" borderId="13" xfId="0" applyFont="1" applyFill="1" applyBorder="1" applyAlignment="1">
      <alignment horizontal="center"/>
    </xf>
    <xf numFmtId="0" fontId="15" fillId="15" borderId="14" xfId="0" applyFont="1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7" fillId="15" borderId="10" xfId="0" applyFont="1" applyFill="1" applyBorder="1" applyAlignment="1">
      <alignment horizontal="center" vertical="center"/>
    </xf>
    <xf numFmtId="0" fontId="7" fillId="15" borderId="11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 vertical="center"/>
    </xf>
    <xf numFmtId="0" fontId="7" fillId="15" borderId="38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/>
    </xf>
    <xf numFmtId="0" fontId="7" fillId="15" borderId="24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/>
    </xf>
    <xf numFmtId="0" fontId="7" fillId="15" borderId="14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38" xfId="0" applyFont="1" applyFill="1" applyBorder="1" applyAlignment="1">
      <alignment horizontal="center"/>
    </xf>
    <xf numFmtId="0" fontId="7" fillId="15" borderId="25" xfId="0" applyFont="1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17" xfId="0" applyFill="1" applyBorder="1" applyAlignment="1">
      <alignment horizontal="center"/>
    </xf>
    <xf numFmtId="0" fontId="7" fillId="0" borderId="27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0" fillId="13" borderId="19" xfId="0" applyFill="1" applyBorder="1" applyAlignment="1">
      <alignment horizontal="center"/>
    </xf>
    <xf numFmtId="0" fontId="0" fillId="13" borderId="19" xfId="0" applyFill="1" applyBorder="1" applyAlignment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7" fillId="15" borderId="28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5" borderId="3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15" borderId="30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20" fontId="7" fillId="8" borderId="4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Border="1" applyAlignment="1"/>
    <xf numFmtId="0" fontId="0" fillId="1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12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 vertic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11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380996</xdr:colOff>
      <xdr:row>11</xdr:row>
      <xdr:rowOff>114300</xdr:rowOff>
    </xdr:from>
    <xdr:to>
      <xdr:col>19</xdr:col>
      <xdr:colOff>361950</xdr:colOff>
      <xdr:row>13</xdr:row>
      <xdr:rowOff>95250</xdr:rowOff>
    </xdr:to>
    <xdr:sp macro="" textlink="">
      <xdr:nvSpPr>
        <xdr:cNvPr id="8" name="Right Arrow 7"/>
        <xdr:cNvSpPr/>
      </xdr:nvSpPr>
      <xdr:spPr>
        <a:xfrm flipH="1">
          <a:off x="7238996" y="1895475"/>
          <a:ext cx="361954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l"/>
          <a:r>
            <a:rPr lang="sv-SE" sz="1100"/>
            <a:t>CIN</a:t>
          </a:r>
        </a:p>
      </xdr:txBody>
    </xdr:sp>
    <xdr:clientData/>
  </xdr:twoCellAnchor>
  <xdr:twoCellAnchor>
    <xdr:from>
      <xdr:col>1</xdr:col>
      <xdr:colOff>19046</xdr:colOff>
      <xdr:row>11</xdr:row>
      <xdr:rowOff>123825</xdr:rowOff>
    </xdr:from>
    <xdr:to>
      <xdr:col>1</xdr:col>
      <xdr:colOff>466725</xdr:colOff>
      <xdr:row>13</xdr:row>
      <xdr:rowOff>104775</xdr:rowOff>
    </xdr:to>
    <xdr:sp macro="" textlink="">
      <xdr:nvSpPr>
        <xdr:cNvPr id="10" name="Right Arrow 9"/>
        <xdr:cNvSpPr/>
      </xdr:nvSpPr>
      <xdr:spPr>
        <a:xfrm flipH="1">
          <a:off x="200021" y="1905000"/>
          <a:ext cx="447679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l"/>
          <a:r>
            <a:rPr lang="sv-SE" sz="1100"/>
            <a:t>COUT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</xdr:row>
      <xdr:rowOff>133350</xdr:rowOff>
    </xdr:from>
    <xdr:to>
      <xdr:col>38</xdr:col>
      <xdr:colOff>262810</xdr:colOff>
      <xdr:row>19</xdr:row>
      <xdr:rowOff>19050</xdr:rowOff>
    </xdr:to>
    <xdr:grpSp>
      <xdr:nvGrpSpPr>
        <xdr:cNvPr id="5" name="Group 4"/>
        <xdr:cNvGrpSpPr/>
      </xdr:nvGrpSpPr>
      <xdr:grpSpPr>
        <a:xfrm>
          <a:off x="9182100" y="371475"/>
          <a:ext cx="5892085" cy="3486150"/>
          <a:chOff x="590549" y="1476375"/>
          <a:chExt cx="5892085" cy="3486150"/>
        </a:xfrm>
      </xdr:grpSpPr>
      <xdr:pic>
        <xdr:nvPicPr>
          <xdr:cNvPr id="6" name="Picture 5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49" y="1476375"/>
            <a:ext cx="5892085" cy="3486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3075" y="4486275"/>
            <a:ext cx="4619625" cy="3802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200024</xdr:rowOff>
    </xdr:from>
    <xdr:to>
      <xdr:col>20</xdr:col>
      <xdr:colOff>233691</xdr:colOff>
      <xdr:row>44</xdr:row>
      <xdr:rowOff>66674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39099"/>
          <a:ext cx="7158366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31</xdr:row>
      <xdr:rowOff>0</xdr:rowOff>
    </xdr:from>
    <xdr:to>
      <xdr:col>39</xdr:col>
      <xdr:colOff>22993</xdr:colOff>
      <xdr:row>41</xdr:row>
      <xdr:rowOff>28575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6238875"/>
          <a:ext cx="6499993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27</xdr:row>
      <xdr:rowOff>171450</xdr:rowOff>
    </xdr:from>
    <xdr:to>
      <xdr:col>16</xdr:col>
      <xdr:colOff>348534</xdr:colOff>
      <xdr:row>45</xdr:row>
      <xdr:rowOff>57150</xdr:rowOff>
    </xdr:to>
    <xdr:grpSp>
      <xdr:nvGrpSpPr>
        <xdr:cNvPr id="6" name="Group 5"/>
        <xdr:cNvGrpSpPr/>
      </xdr:nvGrpSpPr>
      <xdr:grpSpPr>
        <a:xfrm>
          <a:off x="619124" y="5610225"/>
          <a:ext cx="5892085" cy="3486150"/>
          <a:chOff x="590549" y="1476375"/>
          <a:chExt cx="5892085" cy="3486150"/>
        </a:xfrm>
      </xdr:grpSpPr>
      <xdr:pic>
        <xdr:nvPicPr>
          <xdr:cNvPr id="2" name="Picture 1"/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49" y="1476375"/>
            <a:ext cx="5892085" cy="3486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3075" y="4486275"/>
            <a:ext cx="4619625" cy="3802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33</xdr:row>
      <xdr:rowOff>104774</xdr:rowOff>
    </xdr:from>
    <xdr:to>
      <xdr:col>22</xdr:col>
      <xdr:colOff>304189</xdr:colOff>
      <xdr:row>39</xdr:row>
      <xdr:rowOff>171449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743699"/>
          <a:ext cx="7714639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266699</xdr:colOff>
      <xdr:row>29</xdr:row>
      <xdr:rowOff>104775</xdr:rowOff>
    </xdr:from>
    <xdr:to>
      <xdr:col>54</xdr:col>
      <xdr:colOff>310242</xdr:colOff>
      <xdr:row>50</xdr:row>
      <xdr:rowOff>152400</xdr:rowOff>
    </xdr:to>
    <xdr:grpSp>
      <xdr:nvGrpSpPr>
        <xdr:cNvPr id="2" name="Group 1"/>
        <xdr:cNvGrpSpPr/>
      </xdr:nvGrpSpPr>
      <xdr:grpSpPr>
        <a:xfrm>
          <a:off x="13601699" y="5943600"/>
          <a:ext cx="7282543" cy="4248150"/>
          <a:chOff x="1790699" y="2266950"/>
          <a:chExt cx="7282543" cy="4248150"/>
        </a:xfrm>
      </xdr:grpSpPr>
      <xdr:pic>
        <xdr:nvPicPr>
          <xdr:cNvPr id="3" name="Picture 2"/>
          <xdr:cNvPicPr>
            <a:picLocks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699" y="2266950"/>
            <a:ext cx="7282543" cy="424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0450" y="6086475"/>
            <a:ext cx="4166235" cy="342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76200</xdr:rowOff>
    </xdr:from>
    <xdr:to>
      <xdr:col>35</xdr:col>
      <xdr:colOff>125681</xdr:colOff>
      <xdr:row>60</xdr:row>
      <xdr:rowOff>38099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"/>
          <a:ext cx="13460681" cy="6762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30</xdr:row>
      <xdr:rowOff>133350</xdr:rowOff>
    </xdr:from>
    <xdr:to>
      <xdr:col>37</xdr:col>
      <xdr:colOff>228600</xdr:colOff>
      <xdr:row>73</xdr:row>
      <xdr:rowOff>85456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172200"/>
          <a:ext cx="13144500" cy="855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85725</xdr:rowOff>
    </xdr:from>
    <xdr:to>
      <xdr:col>24</xdr:col>
      <xdr:colOff>323850</xdr:colOff>
      <xdr:row>38</xdr:row>
      <xdr:rowOff>109171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5725"/>
          <a:ext cx="7867650" cy="7262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19</xdr:row>
      <xdr:rowOff>161925</xdr:rowOff>
    </xdr:from>
    <xdr:to>
      <xdr:col>19</xdr:col>
      <xdr:colOff>219075</xdr:colOff>
      <xdr:row>38</xdr:row>
      <xdr:rowOff>153225</xdr:rowOff>
    </xdr:to>
    <xdr:grpSp>
      <xdr:nvGrpSpPr>
        <xdr:cNvPr id="38" name="Group 37"/>
        <xdr:cNvGrpSpPr/>
      </xdr:nvGrpSpPr>
      <xdr:grpSpPr>
        <a:xfrm>
          <a:off x="285750" y="3971925"/>
          <a:ext cx="7172325" cy="3639375"/>
          <a:chOff x="8048625" y="3676651"/>
          <a:chExt cx="4993209" cy="2533650"/>
        </a:xfrm>
      </xdr:grpSpPr>
      <xdr:sp macro="" textlink="">
        <xdr:nvSpPr>
          <xdr:cNvPr id="37" name="Rectangle 36"/>
          <xdr:cNvSpPr/>
        </xdr:nvSpPr>
        <xdr:spPr>
          <a:xfrm>
            <a:off x="8048625" y="3676651"/>
            <a:ext cx="4993209" cy="2533650"/>
          </a:xfrm>
          <a:prstGeom prst="rect">
            <a:avLst/>
          </a:prstGeom>
          <a:solidFill>
            <a:schemeClr val="bg1"/>
          </a:solidFill>
        </xdr:spPr>
      </xdr: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0297253" y="4047469"/>
            <a:ext cx="2717072" cy="1854673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grpSp>
        <xdr:nvGrpSpPr>
          <xdr:cNvPr id="5" name="Group 4"/>
          <xdr:cNvGrpSpPr/>
        </xdr:nvGrpSpPr>
        <xdr:grpSpPr>
          <a:xfrm rot="5400000">
            <a:off x="9630724" y="4960488"/>
            <a:ext cx="107591" cy="731009"/>
            <a:chOff x="2525261" y="1566568"/>
            <a:chExt cx="220137" cy="472017"/>
          </a:xfrm>
          <a:solidFill>
            <a:schemeClr val="bg1"/>
          </a:solidFill>
        </xdr:grpSpPr>
        <xdr:cxnSp macro="">
          <xdr:nvCxnSpPr>
            <xdr:cNvPr id="35" name="Straight Connector 34"/>
            <xdr:cNvCxnSpPr/>
          </xdr:nvCxnSpPr>
          <xdr:spPr>
            <a:xfrm rot="5400000">
              <a:off x="2509389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35"/>
            <xdr:cNvCxnSpPr/>
          </xdr:nvCxnSpPr>
          <xdr:spPr>
            <a:xfrm rot="5400000">
              <a:off x="2289252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Rectangle 5"/>
          <xdr:cNvSpPr/>
        </xdr:nvSpPr>
        <xdr:spPr>
          <a:xfrm>
            <a:off x="8796157" y="5634657"/>
            <a:ext cx="697241" cy="268157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9835562" y="4353708"/>
            <a:ext cx="411234" cy="252835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IN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Rectangle 7"/>
          <xdr:cNvSpPr/>
        </xdr:nvSpPr>
        <xdr:spPr>
          <a:xfrm>
            <a:off x="8086725" y="4447481"/>
            <a:ext cx="419100" cy="267528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2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8"/>
          <xdr:cNvSpPr/>
        </xdr:nvSpPr>
        <xdr:spPr>
          <a:xfrm>
            <a:off x="9939034" y="5108001"/>
            <a:ext cx="411234" cy="414453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10" name="Straight Connector 9"/>
          <xdr:cNvCxnSpPr/>
        </xdr:nvCxnSpPr>
        <xdr:spPr>
          <a:xfrm>
            <a:off x="9080309" y="5176068"/>
            <a:ext cx="745740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9140259" y="4561702"/>
            <a:ext cx="0" cy="112713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2" name="Group 11"/>
          <xdr:cNvGrpSpPr/>
        </xdr:nvGrpSpPr>
        <xdr:grpSpPr>
          <a:xfrm>
            <a:off x="9454168" y="4081247"/>
            <a:ext cx="142503" cy="433861"/>
            <a:chOff x="2080733" y="390786"/>
            <a:chExt cx="220135" cy="472016"/>
          </a:xfrm>
          <a:solidFill>
            <a:schemeClr val="bg1"/>
          </a:solidFill>
        </xdr:grpSpPr>
        <xdr:cxnSp macro="">
          <xdr:nvCxnSpPr>
            <xdr:cNvPr id="33" name="Straight Connector 32"/>
            <xdr:cNvCxnSpPr/>
          </xdr:nvCxnSpPr>
          <xdr:spPr>
            <a:xfrm rot="5400000">
              <a:off x="2064860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rot="5400000">
              <a:off x="1844725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Straight Connector 12"/>
          <xdr:cNvCxnSpPr/>
        </xdr:nvCxnSpPr>
        <xdr:spPr>
          <a:xfrm>
            <a:off x="8392681" y="4560014"/>
            <a:ext cx="1657343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Rectangle 13"/>
          <xdr:cNvSpPr/>
        </xdr:nvSpPr>
        <xdr:spPr>
          <a:xfrm>
            <a:off x="9308729" y="432088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36000" rIns="36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4"/>
          <xdr:cNvSpPr/>
        </xdr:nvSpPr>
        <xdr:spPr>
          <a:xfrm>
            <a:off x="9264496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5"/>
          <xdr:cNvSpPr/>
        </xdr:nvSpPr>
        <xdr:spPr>
          <a:xfrm>
            <a:off x="9454168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Oval 16"/>
          <xdr:cNvSpPr/>
        </xdr:nvSpPr>
        <xdr:spPr>
          <a:xfrm>
            <a:off x="9231155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18" name="Isosceles Triangle 17"/>
          <xdr:cNvSpPr>
            <a:spLocks noChangeAspect="1"/>
          </xdr:cNvSpPr>
        </xdr:nvSpPr>
        <xdr:spPr>
          <a:xfrm rot="16200000">
            <a:off x="8547127" y="4361716"/>
            <a:ext cx="595619" cy="396955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19" name="Oval 18"/>
          <xdr:cNvSpPr/>
        </xdr:nvSpPr>
        <xdr:spPr>
          <a:xfrm>
            <a:off x="8564390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20" name="Rectangle 19"/>
          <xdr:cNvSpPr/>
        </xdr:nvSpPr>
        <xdr:spPr>
          <a:xfrm>
            <a:off x="8932830" y="502527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18000" rIns="18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21" name="Straight Connector 20"/>
          <xdr:cNvCxnSpPr/>
        </xdr:nvCxnSpPr>
        <xdr:spPr>
          <a:xfrm>
            <a:off x="9828455" y="4558938"/>
            <a:ext cx="0" cy="61682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Rectangle 22"/>
          <xdr:cNvSpPr/>
        </xdr:nvSpPr>
        <xdr:spPr>
          <a:xfrm>
            <a:off x="11240699" y="5522279"/>
            <a:ext cx="242496" cy="289566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4" name="Rectangle 23"/>
          <xdr:cNvSpPr/>
        </xdr:nvSpPr>
        <xdr:spPr>
          <a:xfrm>
            <a:off x="10077451" y="4740734"/>
            <a:ext cx="312174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5" name="Rectangle 24"/>
          <xdr:cNvSpPr/>
        </xdr:nvSpPr>
        <xdr:spPr>
          <a:xfrm>
            <a:off x="12879546" y="4155189"/>
            <a:ext cx="134779" cy="581582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6" name="Rectangle 25"/>
          <xdr:cNvSpPr/>
        </xdr:nvSpPr>
        <xdr:spPr>
          <a:xfrm>
            <a:off x="12775544" y="5661272"/>
            <a:ext cx="238781" cy="22073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7" name="Rectangle 26"/>
          <xdr:cNvSpPr/>
        </xdr:nvSpPr>
        <xdr:spPr>
          <a:xfrm>
            <a:off x="11734173" y="4602989"/>
            <a:ext cx="128796" cy="22038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8" name="Rectangle 27"/>
          <xdr:cNvSpPr/>
        </xdr:nvSpPr>
        <xdr:spPr>
          <a:xfrm>
            <a:off x="10668432" y="4602982"/>
            <a:ext cx="87800" cy="22038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9" name="Rectangle 28"/>
          <xdr:cNvSpPr/>
        </xdr:nvSpPr>
        <xdr:spPr>
          <a:xfrm>
            <a:off x="12012751" y="3911090"/>
            <a:ext cx="446540" cy="21977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30" name="Rectangle 29"/>
          <xdr:cNvSpPr/>
        </xdr:nvSpPr>
        <xdr:spPr>
          <a:xfrm>
            <a:off x="10810885" y="4668899"/>
            <a:ext cx="788714" cy="252835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1" name="Rectangle 30"/>
          <xdr:cNvSpPr/>
        </xdr:nvSpPr>
        <xdr:spPr>
          <a:xfrm>
            <a:off x="11926644" y="4658768"/>
            <a:ext cx="788509" cy="252223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2" name="Rectangle 31"/>
          <xdr:cNvSpPr/>
        </xdr:nvSpPr>
        <xdr:spPr>
          <a:xfrm>
            <a:off x="11325226" y="5774593"/>
            <a:ext cx="1625200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From Weste &amp; Harris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2" name="Rectangle 21"/>
          <xdr:cNvSpPr/>
        </xdr:nvSpPr>
        <xdr:spPr>
          <a:xfrm>
            <a:off x="8495234" y="4173867"/>
            <a:ext cx="1440935" cy="1401951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18</xdr:row>
      <xdr:rowOff>47625</xdr:rowOff>
    </xdr:from>
    <xdr:to>
      <xdr:col>43</xdr:col>
      <xdr:colOff>152400</xdr:colOff>
      <xdr:row>37</xdr:row>
      <xdr:rowOff>57975</xdr:rowOff>
    </xdr:to>
    <xdr:grpSp>
      <xdr:nvGrpSpPr>
        <xdr:cNvPr id="428" name="Group 427"/>
        <xdr:cNvGrpSpPr/>
      </xdr:nvGrpSpPr>
      <xdr:grpSpPr>
        <a:xfrm>
          <a:off x="9363075" y="3609975"/>
          <a:ext cx="7172325" cy="3639375"/>
          <a:chOff x="8048625" y="3676651"/>
          <a:chExt cx="4993209" cy="2533650"/>
        </a:xfrm>
      </xdr:grpSpPr>
      <xdr:sp macro="" textlink="">
        <xdr:nvSpPr>
          <xdr:cNvPr id="429" name="Rectangle 428"/>
          <xdr:cNvSpPr/>
        </xdr:nvSpPr>
        <xdr:spPr>
          <a:xfrm>
            <a:off x="8048625" y="3676651"/>
            <a:ext cx="4993209" cy="2533650"/>
          </a:xfrm>
          <a:prstGeom prst="rect">
            <a:avLst/>
          </a:prstGeom>
          <a:solidFill>
            <a:schemeClr val="bg1"/>
          </a:solidFill>
        </xdr:spPr>
      </xdr:sp>
      <xdr:pic>
        <xdr:nvPicPr>
          <xdr:cNvPr id="430" name="Picture 42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0297253" y="4047469"/>
            <a:ext cx="2717072" cy="1854673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grpSp>
        <xdr:nvGrpSpPr>
          <xdr:cNvPr id="431" name="Group 430"/>
          <xdr:cNvGrpSpPr/>
        </xdr:nvGrpSpPr>
        <xdr:grpSpPr>
          <a:xfrm rot="5400000">
            <a:off x="9630724" y="4960488"/>
            <a:ext cx="107591" cy="731009"/>
            <a:chOff x="2525261" y="1566568"/>
            <a:chExt cx="220137" cy="472017"/>
          </a:xfrm>
          <a:solidFill>
            <a:schemeClr val="bg1"/>
          </a:solidFill>
        </xdr:grpSpPr>
        <xdr:cxnSp macro="">
          <xdr:nvCxnSpPr>
            <xdr:cNvPr id="461" name="Straight Connector 460"/>
            <xdr:cNvCxnSpPr/>
          </xdr:nvCxnSpPr>
          <xdr:spPr>
            <a:xfrm rot="5400000">
              <a:off x="2509389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2" name="Straight Connector 461"/>
            <xdr:cNvCxnSpPr/>
          </xdr:nvCxnSpPr>
          <xdr:spPr>
            <a:xfrm rot="5400000">
              <a:off x="2289252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32" name="Rectangle 431"/>
          <xdr:cNvSpPr/>
        </xdr:nvSpPr>
        <xdr:spPr>
          <a:xfrm>
            <a:off x="8796157" y="5634657"/>
            <a:ext cx="697241" cy="268157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3" name="Rectangle 432"/>
          <xdr:cNvSpPr/>
        </xdr:nvSpPr>
        <xdr:spPr>
          <a:xfrm>
            <a:off x="9835562" y="4353708"/>
            <a:ext cx="411234" cy="252835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IN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4" name="Rectangle 433"/>
          <xdr:cNvSpPr/>
        </xdr:nvSpPr>
        <xdr:spPr>
          <a:xfrm>
            <a:off x="8086725" y="4447481"/>
            <a:ext cx="419100" cy="267528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2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5" name="Rectangle 434"/>
          <xdr:cNvSpPr/>
        </xdr:nvSpPr>
        <xdr:spPr>
          <a:xfrm>
            <a:off x="9939034" y="5108001"/>
            <a:ext cx="411234" cy="414453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436" name="Straight Connector 435"/>
          <xdr:cNvCxnSpPr/>
        </xdr:nvCxnSpPr>
        <xdr:spPr>
          <a:xfrm>
            <a:off x="9080309" y="5176068"/>
            <a:ext cx="745740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7" name="Straight Connector 436"/>
          <xdr:cNvCxnSpPr/>
        </xdr:nvCxnSpPr>
        <xdr:spPr>
          <a:xfrm>
            <a:off x="9140259" y="4561702"/>
            <a:ext cx="0" cy="112713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38" name="Group 437"/>
          <xdr:cNvGrpSpPr/>
        </xdr:nvGrpSpPr>
        <xdr:grpSpPr>
          <a:xfrm>
            <a:off x="9454168" y="4081247"/>
            <a:ext cx="142503" cy="433861"/>
            <a:chOff x="2080733" y="390786"/>
            <a:chExt cx="220135" cy="472016"/>
          </a:xfrm>
          <a:solidFill>
            <a:schemeClr val="bg1"/>
          </a:solidFill>
        </xdr:grpSpPr>
        <xdr:cxnSp macro="">
          <xdr:nvCxnSpPr>
            <xdr:cNvPr id="459" name="Straight Connector 458"/>
            <xdr:cNvCxnSpPr/>
          </xdr:nvCxnSpPr>
          <xdr:spPr>
            <a:xfrm rot="5400000">
              <a:off x="2064860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0" name="Straight Connector 459"/>
            <xdr:cNvCxnSpPr/>
          </xdr:nvCxnSpPr>
          <xdr:spPr>
            <a:xfrm rot="5400000">
              <a:off x="1844725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39" name="Straight Connector 438"/>
          <xdr:cNvCxnSpPr/>
        </xdr:nvCxnSpPr>
        <xdr:spPr>
          <a:xfrm>
            <a:off x="8392681" y="4560014"/>
            <a:ext cx="1657343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0" name="Rectangle 439"/>
          <xdr:cNvSpPr/>
        </xdr:nvSpPr>
        <xdr:spPr>
          <a:xfrm>
            <a:off x="9308729" y="432088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36000" rIns="36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1" name="Rectangle 440"/>
          <xdr:cNvSpPr/>
        </xdr:nvSpPr>
        <xdr:spPr>
          <a:xfrm>
            <a:off x="9264496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2" name="Rectangle 441"/>
          <xdr:cNvSpPr/>
        </xdr:nvSpPr>
        <xdr:spPr>
          <a:xfrm>
            <a:off x="9454168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3" name="Oval 442"/>
          <xdr:cNvSpPr/>
        </xdr:nvSpPr>
        <xdr:spPr>
          <a:xfrm>
            <a:off x="9231155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444" name="Isosceles Triangle 443"/>
          <xdr:cNvSpPr>
            <a:spLocks noChangeAspect="1"/>
          </xdr:cNvSpPr>
        </xdr:nvSpPr>
        <xdr:spPr>
          <a:xfrm rot="16200000">
            <a:off x="8547127" y="4361716"/>
            <a:ext cx="595619" cy="396955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445" name="Oval 444"/>
          <xdr:cNvSpPr/>
        </xdr:nvSpPr>
        <xdr:spPr>
          <a:xfrm>
            <a:off x="8564390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446" name="Rectangle 445"/>
          <xdr:cNvSpPr/>
        </xdr:nvSpPr>
        <xdr:spPr>
          <a:xfrm>
            <a:off x="8932830" y="502527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18000" rIns="18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447" name="Straight Connector 446"/>
          <xdr:cNvCxnSpPr/>
        </xdr:nvCxnSpPr>
        <xdr:spPr>
          <a:xfrm>
            <a:off x="9828455" y="4558938"/>
            <a:ext cx="0" cy="61682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8" name="Rectangle 447"/>
          <xdr:cNvSpPr/>
        </xdr:nvSpPr>
        <xdr:spPr>
          <a:xfrm>
            <a:off x="11240699" y="5522279"/>
            <a:ext cx="242496" cy="289566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9" name="Rectangle 448"/>
          <xdr:cNvSpPr/>
        </xdr:nvSpPr>
        <xdr:spPr>
          <a:xfrm>
            <a:off x="10077451" y="4740734"/>
            <a:ext cx="312174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0" name="Rectangle 449"/>
          <xdr:cNvSpPr/>
        </xdr:nvSpPr>
        <xdr:spPr>
          <a:xfrm>
            <a:off x="12879546" y="4155189"/>
            <a:ext cx="134779" cy="581582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1" name="Rectangle 450"/>
          <xdr:cNvSpPr/>
        </xdr:nvSpPr>
        <xdr:spPr>
          <a:xfrm>
            <a:off x="12775544" y="5661272"/>
            <a:ext cx="238781" cy="22073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2" name="Rectangle 451"/>
          <xdr:cNvSpPr/>
        </xdr:nvSpPr>
        <xdr:spPr>
          <a:xfrm>
            <a:off x="11734173" y="4602989"/>
            <a:ext cx="128796" cy="22038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3" name="Rectangle 452"/>
          <xdr:cNvSpPr/>
        </xdr:nvSpPr>
        <xdr:spPr>
          <a:xfrm>
            <a:off x="10668432" y="4602982"/>
            <a:ext cx="87800" cy="22038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4" name="Rectangle 453"/>
          <xdr:cNvSpPr/>
        </xdr:nvSpPr>
        <xdr:spPr>
          <a:xfrm>
            <a:off x="12012751" y="3911090"/>
            <a:ext cx="446540" cy="21977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5" name="Rectangle 454"/>
          <xdr:cNvSpPr/>
        </xdr:nvSpPr>
        <xdr:spPr>
          <a:xfrm>
            <a:off x="10810885" y="4668899"/>
            <a:ext cx="788714" cy="252835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6" name="Rectangle 455"/>
          <xdr:cNvSpPr/>
        </xdr:nvSpPr>
        <xdr:spPr>
          <a:xfrm>
            <a:off x="11926644" y="4658768"/>
            <a:ext cx="788509" cy="252223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7" name="Rectangle 456"/>
          <xdr:cNvSpPr/>
        </xdr:nvSpPr>
        <xdr:spPr>
          <a:xfrm>
            <a:off x="11325226" y="5774593"/>
            <a:ext cx="1625200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From Weste &amp; Harris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8" name="Rectangle 457"/>
          <xdr:cNvSpPr/>
        </xdr:nvSpPr>
        <xdr:spPr>
          <a:xfrm>
            <a:off x="8495234" y="4173867"/>
            <a:ext cx="1440935" cy="1401951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</xdr:grpSp>
    <xdr:clientData/>
  </xdr:twoCellAnchor>
  <xdr:twoCellAnchor editAs="oneCell">
    <xdr:from>
      <xdr:col>26</xdr:col>
      <xdr:colOff>0</xdr:colOff>
      <xdr:row>0</xdr:row>
      <xdr:rowOff>0</xdr:rowOff>
    </xdr:from>
    <xdr:to>
      <xdr:col>39</xdr:col>
      <xdr:colOff>257175</xdr:colOff>
      <xdr:row>20</xdr:row>
      <xdr:rowOff>95250</xdr:rowOff>
    </xdr:to>
    <xdr:pic>
      <xdr:nvPicPr>
        <xdr:cNvPr id="64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0"/>
          <a:ext cx="52101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190500</xdr:colOff>
      <xdr:row>0</xdr:row>
      <xdr:rowOff>47625</xdr:rowOff>
    </xdr:from>
    <xdr:to>
      <xdr:col>28</xdr:col>
      <xdr:colOff>114300</xdr:colOff>
      <xdr:row>6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7625"/>
          <a:ext cx="23907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152400</xdr:colOff>
      <xdr:row>20</xdr:row>
      <xdr:rowOff>47625</xdr:rowOff>
    </xdr:from>
    <xdr:to>
      <xdr:col>22</xdr:col>
      <xdr:colOff>219075</xdr:colOff>
      <xdr:row>23</xdr:row>
      <xdr:rowOff>133350</xdr:rowOff>
    </xdr:to>
    <xdr:sp macro="" textlink="">
      <xdr:nvSpPr>
        <xdr:cNvPr id="3" name="Right Arrow 2"/>
        <xdr:cNvSpPr/>
      </xdr:nvSpPr>
      <xdr:spPr>
        <a:xfrm>
          <a:off x="7724775" y="4086225"/>
          <a:ext cx="1209675" cy="685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START HERE!</a:t>
          </a:r>
        </a:p>
      </xdr:txBody>
    </xdr:sp>
    <xdr:clientData/>
  </xdr:twoCellAnchor>
  <xdr:twoCellAnchor editAs="oneCell">
    <xdr:from>
      <xdr:col>21</xdr:col>
      <xdr:colOff>0</xdr:colOff>
      <xdr:row>46</xdr:row>
      <xdr:rowOff>95248</xdr:rowOff>
    </xdr:from>
    <xdr:to>
      <xdr:col>38</xdr:col>
      <xdr:colOff>336375</xdr:colOff>
      <xdr:row>56</xdr:row>
      <xdr:rowOff>31898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9277348"/>
          <a:ext cx="6480000" cy="186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161924</xdr:colOff>
      <xdr:row>35</xdr:row>
      <xdr:rowOff>19049</xdr:rowOff>
    </xdr:from>
    <xdr:to>
      <xdr:col>39</xdr:col>
      <xdr:colOff>117299</xdr:colOff>
      <xdr:row>44</xdr:row>
      <xdr:rowOff>100082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299" y="7058024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66674</xdr:rowOff>
    </xdr:from>
    <xdr:to>
      <xdr:col>19</xdr:col>
      <xdr:colOff>198538</xdr:colOff>
      <xdr:row>50</xdr:row>
      <xdr:rowOff>123825</xdr:rowOff>
    </xdr:to>
    <xdr:grpSp>
      <xdr:nvGrpSpPr>
        <xdr:cNvPr id="72" name="Group 71"/>
        <xdr:cNvGrpSpPr/>
      </xdr:nvGrpSpPr>
      <xdr:grpSpPr>
        <a:xfrm flipH="1">
          <a:off x="0" y="6905624"/>
          <a:ext cx="7770913" cy="3181351"/>
          <a:chOff x="686547" y="4917339"/>
          <a:chExt cx="7770913" cy="3181351"/>
        </a:xfrm>
      </xdr:grpSpPr>
      <xdr:sp macro="" textlink="">
        <xdr:nvSpPr>
          <xdr:cNvPr id="73" name="Rectangle 72"/>
          <xdr:cNvSpPr>
            <a:spLocks noChangeAspect="1" noChangeArrowheads="1"/>
          </xdr:cNvSpPr>
        </xdr:nvSpPr>
        <xdr:spPr bwMode="auto">
          <a:xfrm>
            <a:off x="686547" y="4917339"/>
            <a:ext cx="7770913" cy="3181351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74" name="Group 73"/>
          <xdr:cNvGrpSpPr/>
        </xdr:nvGrpSpPr>
        <xdr:grpSpPr>
          <a:xfrm>
            <a:off x="885933" y="5013176"/>
            <a:ext cx="7299999" cy="638830"/>
            <a:chOff x="885933" y="5013176"/>
            <a:chExt cx="7299999" cy="638830"/>
          </a:xfrm>
        </xdr:grpSpPr>
        <xdr:cxnSp macro="">
          <xdr:nvCxnSpPr>
            <xdr:cNvPr id="75" name="Line 2158"/>
            <xdr:cNvCxnSpPr>
              <a:cxnSpLocks noChangeAspect="1" noChangeShapeType="1"/>
            </xdr:cNvCxnSpPr>
          </xdr:nvCxnSpPr>
          <xdr:spPr bwMode="auto">
            <a:xfrm>
              <a:off x="1017380" y="5481101"/>
              <a:ext cx="1210497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6" name="Line 2160"/>
            <xdr:cNvCxnSpPr>
              <a:cxnSpLocks noChangeShapeType="1"/>
            </xdr:cNvCxnSpPr>
          </xdr:nvCxnSpPr>
          <xdr:spPr bwMode="auto">
            <a:xfrm flipH="1">
              <a:off x="1905851" y="5336465"/>
              <a:ext cx="222885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7" name="Line 2166"/>
            <xdr:cNvCxnSpPr>
              <a:cxnSpLocks noChangeAspect="1" noChangeShapeType="1"/>
            </xdr:cNvCxnSpPr>
          </xdr:nvCxnSpPr>
          <xdr:spPr bwMode="auto">
            <a:xfrm>
              <a:off x="2080557" y="541659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78" name="Rectangle 77"/>
            <xdr:cNvSpPr>
              <a:spLocks noChangeAspect="1" noChangeArrowheads="1"/>
            </xdr:cNvSpPr>
          </xdr:nvSpPr>
          <xdr:spPr bwMode="auto">
            <a:xfrm>
              <a:off x="2033568" y="522355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79" name="Line 2176"/>
            <xdr:cNvCxnSpPr>
              <a:cxnSpLocks noChangeAspect="1" noChangeShapeType="1"/>
            </xdr:cNvCxnSpPr>
          </xdr:nvCxnSpPr>
          <xdr:spPr bwMode="auto">
            <a:xfrm>
              <a:off x="2658408" y="5416593"/>
              <a:ext cx="283" cy="7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0" name="Line 2176"/>
            <xdr:cNvCxnSpPr>
              <a:cxnSpLocks noChangeAspect="1" noChangeShapeType="1"/>
            </xdr:cNvCxnSpPr>
          </xdr:nvCxnSpPr>
          <xdr:spPr bwMode="auto">
            <a:xfrm>
              <a:off x="1905850" y="517517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81" name="Rectangle 80"/>
            <xdr:cNvSpPr>
              <a:spLocks noChangeArrowheads="1"/>
            </xdr:cNvSpPr>
          </xdr:nvSpPr>
          <xdr:spPr bwMode="auto">
            <a:xfrm>
              <a:off x="177067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82" name="Group 81"/>
            <xdr:cNvGrpSpPr/>
          </xdr:nvGrpSpPr>
          <xdr:grpSpPr>
            <a:xfrm>
              <a:off x="2663556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131" name="Line 2158"/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2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3" name="Line 2166"/>
              <xdr:cNvCxnSpPr>
                <a:cxnSpLocks noChangeAspect="1" noChangeShapeType="1"/>
              </xdr:cNvCxnSpPr>
            </xdr:nvCxnSpPr>
            <xdr:spPr bwMode="auto">
              <a:xfrm>
                <a:off x="3294178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34" name="Rectangle 133"/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35" name="Line 2176"/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6" name="Line 2176"/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83" name="Group 82"/>
            <xdr:cNvGrpSpPr/>
          </xdr:nvGrpSpPr>
          <xdr:grpSpPr>
            <a:xfrm>
              <a:off x="3527357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125" name="Line 2158"/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6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7" name="Line 2166"/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28" name="Rectangle 127"/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29" name="Line 2176"/>
              <xdr:cNvCxnSpPr>
                <a:cxnSpLocks noChangeAspect="1" noChangeShapeType="1"/>
              </xdr:cNvCxnSpPr>
            </xdr:nvCxnSpPr>
            <xdr:spPr bwMode="auto">
              <a:xfrm>
                <a:off x="4735830" y="5899621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0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84" name="Rectangle 83"/>
            <xdr:cNvSpPr>
              <a:spLocks noChangeArrowheads="1"/>
            </xdr:cNvSpPr>
          </xdr:nvSpPr>
          <xdr:spPr bwMode="auto">
            <a:xfrm>
              <a:off x="349306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85" name="Rectangle 84"/>
            <xdr:cNvSpPr>
              <a:spLocks noChangeArrowheads="1"/>
            </xdr:cNvSpPr>
          </xdr:nvSpPr>
          <xdr:spPr bwMode="auto">
            <a:xfrm>
              <a:off x="263625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86" name="Line 2158"/>
            <xdr:cNvCxnSpPr>
              <a:cxnSpLocks noChangeAspect="1" noChangeShapeType="1"/>
            </xdr:cNvCxnSpPr>
          </xdr:nvCxnSpPr>
          <xdr:spPr bwMode="auto">
            <a:xfrm>
              <a:off x="4388290" y="5481176"/>
              <a:ext cx="2355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7" name="Line 2160"/>
            <xdr:cNvCxnSpPr>
              <a:cxnSpLocks noChangeAspect="1" noChangeShapeType="1"/>
            </xdr:cNvCxnSpPr>
          </xdr:nvCxnSpPr>
          <xdr:spPr bwMode="auto">
            <a:xfrm flipH="1">
              <a:off x="4488879" y="5337176"/>
              <a:ext cx="2228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8" name="Line 2166"/>
            <xdr:cNvCxnSpPr>
              <a:cxnSpLocks noChangeAspect="1" noChangeShapeType="1"/>
            </xdr:cNvCxnSpPr>
          </xdr:nvCxnSpPr>
          <xdr:spPr bwMode="auto">
            <a:xfrm>
              <a:off x="4684967" y="541730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89" name="Rectangle 88"/>
            <xdr:cNvSpPr>
              <a:spLocks noChangeAspect="1" noChangeArrowheads="1"/>
            </xdr:cNvSpPr>
          </xdr:nvSpPr>
          <xdr:spPr bwMode="auto">
            <a:xfrm>
              <a:off x="4616891" y="522426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90" name="Line 2176"/>
            <xdr:cNvCxnSpPr>
              <a:cxnSpLocks noChangeAspect="1" noChangeShapeType="1"/>
            </xdr:cNvCxnSpPr>
          </xdr:nvCxnSpPr>
          <xdr:spPr bwMode="auto">
            <a:xfrm>
              <a:off x="4488878" y="517588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91" name="Group 90"/>
            <xdr:cNvGrpSpPr/>
          </xdr:nvGrpSpPr>
          <xdr:grpSpPr>
            <a:xfrm>
              <a:off x="5252091" y="5175176"/>
              <a:ext cx="854075" cy="435092"/>
              <a:chOff x="2159999" y="5613522"/>
              <a:chExt cx="854075" cy="435092"/>
            </a:xfrm>
          </xdr:grpSpPr>
          <xdr:cxnSp macro="">
            <xdr:nvCxnSpPr>
              <xdr:cNvPr id="118" name="Line 2176"/>
              <xdr:cNvCxnSpPr>
                <a:cxnSpLocks noChangeAspect="1" noChangeShapeType="1"/>
              </xdr:cNvCxnSpPr>
            </xdr:nvCxnSpPr>
            <xdr:spPr bwMode="auto">
              <a:xfrm>
                <a:off x="2160000" y="585472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9" name="Line 2158"/>
              <xdr:cNvCxnSpPr>
                <a:cxnSpLocks noChangeAspect="1" noChangeShapeType="1"/>
              </xdr:cNvCxnSpPr>
            </xdr:nvCxnSpPr>
            <xdr:spPr bwMode="auto">
              <a:xfrm>
                <a:off x="2159999" y="5918812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0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2260883" y="5774812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1" name="Line 2166"/>
              <xdr:cNvCxnSpPr>
                <a:cxnSpLocks noChangeAspect="1" noChangeShapeType="1"/>
              </xdr:cNvCxnSpPr>
            </xdr:nvCxnSpPr>
            <xdr:spPr bwMode="auto">
              <a:xfrm>
                <a:off x="2435589" y="5854939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22" name="Rectangle 121"/>
              <xdr:cNvSpPr>
                <a:spLocks noChangeAspect="1" noChangeArrowheads="1"/>
              </xdr:cNvSpPr>
            </xdr:nvSpPr>
            <xdr:spPr bwMode="auto">
              <a:xfrm>
                <a:off x="2388600" y="5661899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23" name="Line 2176"/>
              <xdr:cNvCxnSpPr>
                <a:cxnSpLocks noChangeAspect="1" noChangeShapeType="1"/>
              </xdr:cNvCxnSpPr>
            </xdr:nvCxnSpPr>
            <xdr:spPr bwMode="auto">
              <a:xfrm>
                <a:off x="3013440" y="58549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4" name="Line 2176"/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92" name="Rectangle 91"/>
            <xdr:cNvSpPr>
              <a:spLocks noChangeArrowheads="1"/>
            </xdr:cNvSpPr>
          </xdr:nvSpPr>
          <xdr:spPr bwMode="auto">
            <a:xfrm>
              <a:off x="521780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3" name="Rectangle 92"/>
            <xdr:cNvSpPr>
              <a:spLocks noChangeArrowheads="1"/>
            </xdr:cNvSpPr>
          </xdr:nvSpPr>
          <xdr:spPr bwMode="auto">
            <a:xfrm>
              <a:off x="436098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94" name="Group 93"/>
            <xdr:cNvGrpSpPr/>
          </xdr:nvGrpSpPr>
          <xdr:grpSpPr>
            <a:xfrm>
              <a:off x="6110680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112" name="Line 2158"/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3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4" name="Line 2166"/>
              <xdr:cNvCxnSpPr>
                <a:cxnSpLocks noChangeAspect="1" noChangeShapeType="1"/>
              </xdr:cNvCxnSpPr>
            </xdr:nvCxnSpPr>
            <xdr:spPr bwMode="auto">
              <a:xfrm>
                <a:off x="3302875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15" name="Rectangle 114"/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16" name="Line 2176"/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7" name="Line 2176"/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95" name="Group 94"/>
            <xdr:cNvGrpSpPr/>
          </xdr:nvGrpSpPr>
          <xdr:grpSpPr>
            <a:xfrm>
              <a:off x="6974481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107" name="Line 2158"/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08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09" name="Line 2166"/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10" name="Rectangle 109"/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11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96" name="Rectangle 95"/>
            <xdr:cNvSpPr>
              <a:spLocks noChangeArrowheads="1"/>
            </xdr:cNvSpPr>
          </xdr:nvSpPr>
          <xdr:spPr bwMode="auto">
            <a:xfrm>
              <a:off x="694019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7" name="Rectangle 96"/>
            <xdr:cNvSpPr>
              <a:spLocks noChangeArrowheads="1"/>
            </xdr:cNvSpPr>
          </xdr:nvSpPr>
          <xdr:spPr bwMode="auto">
            <a:xfrm>
              <a:off x="608337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8" name="Rectangle 97"/>
            <xdr:cNvSpPr>
              <a:spLocks noChangeArrowheads="1"/>
            </xdr:cNvSpPr>
          </xdr:nvSpPr>
          <xdr:spPr bwMode="auto">
            <a:xfrm>
              <a:off x="7889376" y="5301875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9" name="Rectangle 98"/>
            <xdr:cNvSpPr>
              <a:spLocks noChangeArrowheads="1"/>
            </xdr:cNvSpPr>
          </xdr:nvSpPr>
          <xdr:spPr bwMode="auto">
            <a:xfrm>
              <a:off x="255350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0" name="Rectangle 99"/>
            <xdr:cNvSpPr>
              <a:spLocks noChangeArrowheads="1"/>
            </xdr:cNvSpPr>
          </xdr:nvSpPr>
          <xdr:spPr bwMode="auto">
            <a:xfrm>
              <a:off x="885933" y="5013176"/>
              <a:ext cx="190758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1" name="Rectangle 100"/>
            <xdr:cNvSpPr>
              <a:spLocks noChangeArrowheads="1"/>
            </xdr:cNvSpPr>
          </xdr:nvSpPr>
          <xdr:spPr bwMode="auto">
            <a:xfrm>
              <a:off x="427589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2" name="Rectangle 101"/>
            <xdr:cNvSpPr>
              <a:spLocks noChangeArrowheads="1"/>
            </xdr:cNvSpPr>
          </xdr:nvSpPr>
          <xdr:spPr bwMode="auto">
            <a:xfrm>
              <a:off x="341907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3" name="Rectangle 102"/>
            <xdr:cNvSpPr>
              <a:spLocks noChangeArrowheads="1"/>
            </xdr:cNvSpPr>
          </xdr:nvSpPr>
          <xdr:spPr bwMode="auto">
            <a:xfrm>
              <a:off x="5980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4" name="Rectangle 103"/>
            <xdr:cNvSpPr>
              <a:spLocks noChangeArrowheads="1"/>
            </xdr:cNvSpPr>
          </xdr:nvSpPr>
          <xdr:spPr bwMode="auto">
            <a:xfrm>
              <a:off x="5116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5" name="Rectangle 104"/>
            <xdr:cNvSpPr>
              <a:spLocks noChangeArrowheads="1"/>
            </xdr:cNvSpPr>
          </xdr:nvSpPr>
          <xdr:spPr bwMode="auto">
            <a:xfrm>
              <a:off x="6844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106" name="Line 2176"/>
            <xdr:cNvCxnSpPr>
              <a:cxnSpLocks noChangeShapeType="1"/>
            </xdr:cNvCxnSpPr>
          </xdr:nvCxnSpPr>
          <xdr:spPr bwMode="auto">
            <a:xfrm flipH="1">
              <a:off x="1017378" y="5175175"/>
              <a:ext cx="0" cy="28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9525</xdr:colOff>
      <xdr:row>31</xdr:row>
      <xdr:rowOff>104775</xdr:rowOff>
    </xdr:from>
    <xdr:to>
      <xdr:col>40</xdr:col>
      <xdr:colOff>313690</xdr:colOff>
      <xdr:row>34</xdr:row>
      <xdr:rowOff>66675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343650"/>
          <a:ext cx="678116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66675</xdr:rowOff>
    </xdr:from>
    <xdr:to>
      <xdr:col>39</xdr:col>
      <xdr:colOff>314325</xdr:colOff>
      <xdr:row>30</xdr:row>
      <xdr:rowOff>104409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305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8</xdr:row>
      <xdr:rowOff>19050</xdr:rowOff>
    </xdr:from>
    <xdr:to>
      <xdr:col>40</xdr:col>
      <xdr:colOff>12525</xdr:colOff>
      <xdr:row>17</xdr:row>
      <xdr:rowOff>61983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57350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104775</xdr:rowOff>
    </xdr:from>
    <xdr:to>
      <xdr:col>37</xdr:col>
      <xdr:colOff>10555</xdr:colOff>
      <xdr:row>20</xdr:row>
      <xdr:rowOff>123825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43325"/>
          <a:ext cx="53350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27</xdr:row>
      <xdr:rowOff>9526</xdr:rowOff>
    </xdr:from>
    <xdr:to>
      <xdr:col>21</xdr:col>
      <xdr:colOff>179488</xdr:colOff>
      <xdr:row>31</xdr:row>
      <xdr:rowOff>66676</xdr:rowOff>
    </xdr:to>
    <xdr:grpSp>
      <xdr:nvGrpSpPr>
        <xdr:cNvPr id="8" name="Group 7"/>
        <xdr:cNvGrpSpPr/>
      </xdr:nvGrpSpPr>
      <xdr:grpSpPr>
        <a:xfrm flipH="1">
          <a:off x="742950" y="5448301"/>
          <a:ext cx="7770913" cy="857250"/>
          <a:chOff x="686547" y="4917340"/>
          <a:chExt cx="7770913" cy="857250"/>
        </a:xfrm>
      </xdr:grpSpPr>
      <xdr:sp macro="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686547" y="4917340"/>
            <a:ext cx="7770913" cy="857250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10" name="Group 9"/>
          <xdr:cNvGrpSpPr/>
        </xdr:nvGrpSpPr>
        <xdr:grpSpPr>
          <a:xfrm>
            <a:off x="885933" y="5013176"/>
            <a:ext cx="7299999" cy="638830"/>
            <a:chOff x="885933" y="5013176"/>
            <a:chExt cx="7299999" cy="638830"/>
          </a:xfrm>
        </xdr:grpSpPr>
        <xdr:cxnSp macro="">
          <xdr:nvCxnSpPr>
            <xdr:cNvPr id="11" name="Line 2158"/>
            <xdr:cNvCxnSpPr>
              <a:cxnSpLocks noChangeAspect="1" noChangeShapeType="1"/>
            </xdr:cNvCxnSpPr>
          </xdr:nvCxnSpPr>
          <xdr:spPr bwMode="auto">
            <a:xfrm>
              <a:off x="1017380" y="5481101"/>
              <a:ext cx="1210497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2" name="Line 2160"/>
            <xdr:cNvCxnSpPr>
              <a:cxnSpLocks noChangeShapeType="1"/>
            </xdr:cNvCxnSpPr>
          </xdr:nvCxnSpPr>
          <xdr:spPr bwMode="auto">
            <a:xfrm flipH="1">
              <a:off x="1905851" y="5336465"/>
              <a:ext cx="222885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3" name="Line 2166"/>
            <xdr:cNvCxnSpPr>
              <a:cxnSpLocks noChangeAspect="1" noChangeShapeType="1"/>
            </xdr:cNvCxnSpPr>
          </xdr:nvCxnSpPr>
          <xdr:spPr bwMode="auto">
            <a:xfrm>
              <a:off x="2080557" y="541659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4" name="Rectangle 13"/>
            <xdr:cNvSpPr>
              <a:spLocks noChangeAspect="1" noChangeArrowheads="1"/>
            </xdr:cNvSpPr>
          </xdr:nvSpPr>
          <xdr:spPr bwMode="auto">
            <a:xfrm>
              <a:off x="2033568" y="522355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15" name="Line 2176"/>
            <xdr:cNvCxnSpPr>
              <a:cxnSpLocks noChangeAspect="1" noChangeShapeType="1"/>
            </xdr:cNvCxnSpPr>
          </xdr:nvCxnSpPr>
          <xdr:spPr bwMode="auto">
            <a:xfrm>
              <a:off x="2658408" y="5416593"/>
              <a:ext cx="283" cy="7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6" name="Line 2176"/>
            <xdr:cNvCxnSpPr>
              <a:cxnSpLocks noChangeAspect="1" noChangeShapeType="1"/>
            </xdr:cNvCxnSpPr>
          </xdr:nvCxnSpPr>
          <xdr:spPr bwMode="auto">
            <a:xfrm>
              <a:off x="1905850" y="517517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7" name="Rectangle 16"/>
            <xdr:cNvSpPr>
              <a:spLocks noChangeArrowheads="1"/>
            </xdr:cNvSpPr>
          </xdr:nvSpPr>
          <xdr:spPr bwMode="auto">
            <a:xfrm>
              <a:off x="177067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18" name="Group 17"/>
            <xdr:cNvGrpSpPr/>
          </xdr:nvGrpSpPr>
          <xdr:grpSpPr>
            <a:xfrm>
              <a:off x="2663556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67" name="Line 2158"/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8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9" name="Line 2166"/>
              <xdr:cNvCxnSpPr>
                <a:cxnSpLocks noChangeAspect="1" noChangeShapeType="1"/>
              </xdr:cNvCxnSpPr>
            </xdr:nvCxnSpPr>
            <xdr:spPr bwMode="auto">
              <a:xfrm>
                <a:off x="3294178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70" name="Rectangle 69"/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71" name="Line 2176"/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2" name="Line 2176"/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19" name="Group 18"/>
            <xdr:cNvGrpSpPr/>
          </xdr:nvGrpSpPr>
          <xdr:grpSpPr>
            <a:xfrm>
              <a:off x="3527357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61" name="Line 2158"/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2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3" name="Line 2166"/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4" name="Rectangle 63"/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65" name="Line 2176"/>
              <xdr:cNvCxnSpPr>
                <a:cxnSpLocks noChangeAspect="1" noChangeShapeType="1"/>
              </xdr:cNvCxnSpPr>
            </xdr:nvCxnSpPr>
            <xdr:spPr bwMode="auto">
              <a:xfrm>
                <a:off x="4735830" y="5899621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6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0" name="Rectangle 19"/>
            <xdr:cNvSpPr>
              <a:spLocks noChangeArrowheads="1"/>
            </xdr:cNvSpPr>
          </xdr:nvSpPr>
          <xdr:spPr bwMode="auto">
            <a:xfrm>
              <a:off x="349306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21" name="Rectangle 20"/>
            <xdr:cNvSpPr>
              <a:spLocks noChangeArrowheads="1"/>
            </xdr:cNvSpPr>
          </xdr:nvSpPr>
          <xdr:spPr bwMode="auto">
            <a:xfrm>
              <a:off x="263625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22" name="Line 2158"/>
            <xdr:cNvCxnSpPr>
              <a:cxnSpLocks noChangeAspect="1" noChangeShapeType="1"/>
            </xdr:cNvCxnSpPr>
          </xdr:nvCxnSpPr>
          <xdr:spPr bwMode="auto">
            <a:xfrm>
              <a:off x="4388290" y="5481176"/>
              <a:ext cx="2355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3" name="Line 2160"/>
            <xdr:cNvCxnSpPr>
              <a:cxnSpLocks noChangeAspect="1" noChangeShapeType="1"/>
            </xdr:cNvCxnSpPr>
          </xdr:nvCxnSpPr>
          <xdr:spPr bwMode="auto">
            <a:xfrm flipH="1">
              <a:off x="4488879" y="5337176"/>
              <a:ext cx="2228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Line 2166"/>
            <xdr:cNvCxnSpPr>
              <a:cxnSpLocks noChangeAspect="1" noChangeShapeType="1"/>
            </xdr:cNvCxnSpPr>
          </xdr:nvCxnSpPr>
          <xdr:spPr bwMode="auto">
            <a:xfrm>
              <a:off x="4684967" y="541730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5" name="Rectangle 24"/>
            <xdr:cNvSpPr>
              <a:spLocks noChangeAspect="1" noChangeArrowheads="1"/>
            </xdr:cNvSpPr>
          </xdr:nvSpPr>
          <xdr:spPr bwMode="auto">
            <a:xfrm>
              <a:off x="4616891" y="522426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26" name="Line 2176"/>
            <xdr:cNvCxnSpPr>
              <a:cxnSpLocks noChangeAspect="1" noChangeShapeType="1"/>
            </xdr:cNvCxnSpPr>
          </xdr:nvCxnSpPr>
          <xdr:spPr bwMode="auto">
            <a:xfrm>
              <a:off x="4488878" y="517588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27" name="Group 26"/>
            <xdr:cNvGrpSpPr/>
          </xdr:nvGrpSpPr>
          <xdr:grpSpPr>
            <a:xfrm>
              <a:off x="5252091" y="5175176"/>
              <a:ext cx="854075" cy="435092"/>
              <a:chOff x="2159999" y="5613522"/>
              <a:chExt cx="854075" cy="435092"/>
            </a:xfrm>
          </xdr:grpSpPr>
          <xdr:cxnSp macro="">
            <xdr:nvCxnSpPr>
              <xdr:cNvPr id="54" name="Line 2176"/>
              <xdr:cNvCxnSpPr>
                <a:cxnSpLocks noChangeAspect="1" noChangeShapeType="1"/>
              </xdr:cNvCxnSpPr>
            </xdr:nvCxnSpPr>
            <xdr:spPr bwMode="auto">
              <a:xfrm>
                <a:off x="2160000" y="585472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5" name="Line 2158"/>
              <xdr:cNvCxnSpPr>
                <a:cxnSpLocks noChangeAspect="1" noChangeShapeType="1"/>
              </xdr:cNvCxnSpPr>
            </xdr:nvCxnSpPr>
            <xdr:spPr bwMode="auto">
              <a:xfrm>
                <a:off x="2159999" y="5918812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6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2260883" y="5774812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7" name="Line 2166"/>
              <xdr:cNvCxnSpPr>
                <a:cxnSpLocks noChangeAspect="1" noChangeShapeType="1"/>
              </xdr:cNvCxnSpPr>
            </xdr:nvCxnSpPr>
            <xdr:spPr bwMode="auto">
              <a:xfrm>
                <a:off x="2435589" y="5854939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8" name="Rectangle 57"/>
              <xdr:cNvSpPr>
                <a:spLocks noChangeAspect="1" noChangeArrowheads="1"/>
              </xdr:cNvSpPr>
            </xdr:nvSpPr>
            <xdr:spPr bwMode="auto">
              <a:xfrm>
                <a:off x="2388600" y="5661899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59" name="Line 2176"/>
              <xdr:cNvCxnSpPr>
                <a:cxnSpLocks noChangeAspect="1" noChangeShapeType="1"/>
              </xdr:cNvCxnSpPr>
            </xdr:nvCxnSpPr>
            <xdr:spPr bwMode="auto">
              <a:xfrm>
                <a:off x="3013440" y="58549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0" name="Line 2176"/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8" name="Rectangle 27"/>
            <xdr:cNvSpPr>
              <a:spLocks noChangeArrowheads="1"/>
            </xdr:cNvSpPr>
          </xdr:nvSpPr>
          <xdr:spPr bwMode="auto">
            <a:xfrm>
              <a:off x="521780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29" name="Rectangle 28"/>
            <xdr:cNvSpPr>
              <a:spLocks noChangeArrowheads="1"/>
            </xdr:cNvSpPr>
          </xdr:nvSpPr>
          <xdr:spPr bwMode="auto">
            <a:xfrm>
              <a:off x="436098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30" name="Group 29"/>
            <xdr:cNvGrpSpPr/>
          </xdr:nvGrpSpPr>
          <xdr:grpSpPr>
            <a:xfrm>
              <a:off x="6110680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48" name="Line 2158"/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9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0" name="Line 2166"/>
              <xdr:cNvCxnSpPr>
                <a:cxnSpLocks noChangeAspect="1" noChangeShapeType="1"/>
              </xdr:cNvCxnSpPr>
            </xdr:nvCxnSpPr>
            <xdr:spPr bwMode="auto">
              <a:xfrm>
                <a:off x="3302875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1" name="Rectangle 50"/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52" name="Line 2176"/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3" name="Line 2176"/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31" name="Group 30"/>
            <xdr:cNvGrpSpPr/>
          </xdr:nvGrpSpPr>
          <xdr:grpSpPr>
            <a:xfrm>
              <a:off x="6974481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43" name="Line 2158"/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4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5" name="Line 2166"/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6" name="Rectangle 45"/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47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32" name="Rectangle 31"/>
            <xdr:cNvSpPr>
              <a:spLocks noChangeArrowheads="1"/>
            </xdr:cNvSpPr>
          </xdr:nvSpPr>
          <xdr:spPr bwMode="auto">
            <a:xfrm>
              <a:off x="694019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3" name="Rectangle 32"/>
            <xdr:cNvSpPr>
              <a:spLocks noChangeArrowheads="1"/>
            </xdr:cNvSpPr>
          </xdr:nvSpPr>
          <xdr:spPr bwMode="auto">
            <a:xfrm>
              <a:off x="608337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4" name="Rectangle 33"/>
            <xdr:cNvSpPr>
              <a:spLocks noChangeArrowheads="1"/>
            </xdr:cNvSpPr>
          </xdr:nvSpPr>
          <xdr:spPr bwMode="auto">
            <a:xfrm>
              <a:off x="7889376" y="5301875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Rectangle 34"/>
            <xdr:cNvSpPr>
              <a:spLocks noChangeArrowheads="1"/>
            </xdr:cNvSpPr>
          </xdr:nvSpPr>
          <xdr:spPr bwMode="auto">
            <a:xfrm>
              <a:off x="255350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6" name="Rectangle 35"/>
            <xdr:cNvSpPr>
              <a:spLocks noChangeArrowheads="1"/>
            </xdr:cNvSpPr>
          </xdr:nvSpPr>
          <xdr:spPr bwMode="auto">
            <a:xfrm>
              <a:off x="885933" y="5013176"/>
              <a:ext cx="190758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7" name="Rectangle 36"/>
            <xdr:cNvSpPr>
              <a:spLocks noChangeArrowheads="1"/>
            </xdr:cNvSpPr>
          </xdr:nvSpPr>
          <xdr:spPr bwMode="auto">
            <a:xfrm>
              <a:off x="427589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8" name="Rectangle 37"/>
            <xdr:cNvSpPr>
              <a:spLocks noChangeArrowheads="1"/>
            </xdr:cNvSpPr>
          </xdr:nvSpPr>
          <xdr:spPr bwMode="auto">
            <a:xfrm>
              <a:off x="341907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9" name="Rectangle 38"/>
            <xdr:cNvSpPr>
              <a:spLocks noChangeArrowheads="1"/>
            </xdr:cNvSpPr>
          </xdr:nvSpPr>
          <xdr:spPr bwMode="auto">
            <a:xfrm>
              <a:off x="5980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40" name="Rectangle 39"/>
            <xdr:cNvSpPr>
              <a:spLocks noChangeArrowheads="1"/>
            </xdr:cNvSpPr>
          </xdr:nvSpPr>
          <xdr:spPr bwMode="auto">
            <a:xfrm>
              <a:off x="5116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41" name="Rectangle 40"/>
            <xdr:cNvSpPr>
              <a:spLocks noChangeArrowheads="1"/>
            </xdr:cNvSpPr>
          </xdr:nvSpPr>
          <xdr:spPr bwMode="auto">
            <a:xfrm>
              <a:off x="6844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42" name="Line 2176"/>
            <xdr:cNvCxnSpPr>
              <a:cxnSpLocks noChangeShapeType="1"/>
            </xdr:cNvCxnSpPr>
          </xdr:nvCxnSpPr>
          <xdr:spPr bwMode="auto">
            <a:xfrm flipH="1">
              <a:off x="1017378" y="5175175"/>
              <a:ext cx="0" cy="28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27</xdr:row>
      <xdr:rowOff>9525</xdr:rowOff>
    </xdr:from>
    <xdr:to>
      <xdr:col>21</xdr:col>
      <xdr:colOff>179488</xdr:colOff>
      <xdr:row>31</xdr:row>
      <xdr:rowOff>66675</xdr:rowOff>
    </xdr:to>
    <xdr:grpSp>
      <xdr:nvGrpSpPr>
        <xdr:cNvPr id="5" name="Group 4"/>
        <xdr:cNvGrpSpPr/>
      </xdr:nvGrpSpPr>
      <xdr:grpSpPr>
        <a:xfrm flipH="1">
          <a:off x="742950" y="5448300"/>
          <a:ext cx="7770913" cy="857250"/>
          <a:chOff x="686547" y="4917340"/>
          <a:chExt cx="7770913" cy="857250"/>
        </a:xfrm>
      </xdr:grpSpPr>
      <xdr:sp macro="" textlink="">
        <xdr:nvSpPr>
          <xdr:cNvPr id="6" name="Rectangle 5"/>
          <xdr:cNvSpPr>
            <a:spLocks noChangeAspect="1" noChangeArrowheads="1"/>
          </xdr:cNvSpPr>
        </xdr:nvSpPr>
        <xdr:spPr bwMode="auto">
          <a:xfrm>
            <a:off x="686547" y="4917340"/>
            <a:ext cx="7770913" cy="857250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7" name="Group 6"/>
          <xdr:cNvGrpSpPr/>
        </xdr:nvGrpSpPr>
        <xdr:grpSpPr>
          <a:xfrm>
            <a:off x="885933" y="5013176"/>
            <a:ext cx="7299999" cy="638830"/>
            <a:chOff x="885933" y="5013176"/>
            <a:chExt cx="7299999" cy="638830"/>
          </a:xfrm>
        </xdr:grpSpPr>
        <xdr:cxnSp macro="">
          <xdr:nvCxnSpPr>
            <xdr:cNvPr id="8" name="Line 2158"/>
            <xdr:cNvCxnSpPr>
              <a:cxnSpLocks noChangeAspect="1" noChangeShapeType="1"/>
            </xdr:cNvCxnSpPr>
          </xdr:nvCxnSpPr>
          <xdr:spPr bwMode="auto">
            <a:xfrm>
              <a:off x="1017380" y="5481101"/>
              <a:ext cx="1210497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" name="Line 2160"/>
            <xdr:cNvCxnSpPr>
              <a:cxnSpLocks noChangeShapeType="1"/>
            </xdr:cNvCxnSpPr>
          </xdr:nvCxnSpPr>
          <xdr:spPr bwMode="auto">
            <a:xfrm flipH="1">
              <a:off x="1905851" y="5336465"/>
              <a:ext cx="222885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0" name="Line 2166"/>
            <xdr:cNvCxnSpPr>
              <a:cxnSpLocks noChangeAspect="1" noChangeShapeType="1"/>
            </xdr:cNvCxnSpPr>
          </xdr:nvCxnSpPr>
          <xdr:spPr bwMode="auto">
            <a:xfrm>
              <a:off x="2080557" y="541659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1" name="Rectangle 10"/>
            <xdr:cNvSpPr>
              <a:spLocks noChangeAspect="1" noChangeArrowheads="1"/>
            </xdr:cNvSpPr>
          </xdr:nvSpPr>
          <xdr:spPr bwMode="auto">
            <a:xfrm>
              <a:off x="2033568" y="522355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12" name="Line 2176"/>
            <xdr:cNvCxnSpPr>
              <a:cxnSpLocks noChangeAspect="1" noChangeShapeType="1"/>
            </xdr:cNvCxnSpPr>
          </xdr:nvCxnSpPr>
          <xdr:spPr bwMode="auto">
            <a:xfrm>
              <a:off x="2658408" y="5416593"/>
              <a:ext cx="283" cy="7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3" name="Line 2176"/>
            <xdr:cNvCxnSpPr>
              <a:cxnSpLocks noChangeAspect="1" noChangeShapeType="1"/>
            </xdr:cNvCxnSpPr>
          </xdr:nvCxnSpPr>
          <xdr:spPr bwMode="auto">
            <a:xfrm>
              <a:off x="1905850" y="517517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4" name="Rectangle 13"/>
            <xdr:cNvSpPr>
              <a:spLocks noChangeArrowheads="1"/>
            </xdr:cNvSpPr>
          </xdr:nvSpPr>
          <xdr:spPr bwMode="auto">
            <a:xfrm>
              <a:off x="177067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15" name="Group 14"/>
            <xdr:cNvGrpSpPr/>
          </xdr:nvGrpSpPr>
          <xdr:grpSpPr>
            <a:xfrm>
              <a:off x="2663556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64" name="Line 2158"/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5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6" name="Line 2166"/>
              <xdr:cNvCxnSpPr>
                <a:cxnSpLocks noChangeAspect="1" noChangeShapeType="1"/>
              </xdr:cNvCxnSpPr>
            </xdr:nvCxnSpPr>
            <xdr:spPr bwMode="auto">
              <a:xfrm>
                <a:off x="3294178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7" name="Rectangle 66"/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68" name="Line 2176"/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9" name="Line 2176"/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16" name="Group 15"/>
            <xdr:cNvGrpSpPr/>
          </xdr:nvGrpSpPr>
          <xdr:grpSpPr>
            <a:xfrm>
              <a:off x="3527357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58" name="Line 2158"/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9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0" name="Line 2166"/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1" name="Rectangle 60"/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62" name="Line 2176"/>
              <xdr:cNvCxnSpPr>
                <a:cxnSpLocks noChangeAspect="1" noChangeShapeType="1"/>
              </xdr:cNvCxnSpPr>
            </xdr:nvCxnSpPr>
            <xdr:spPr bwMode="auto">
              <a:xfrm>
                <a:off x="4735830" y="5899621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3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17" name="Rectangle 16"/>
            <xdr:cNvSpPr>
              <a:spLocks noChangeArrowheads="1"/>
            </xdr:cNvSpPr>
          </xdr:nvSpPr>
          <xdr:spPr bwMode="auto">
            <a:xfrm>
              <a:off x="349306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>
              <a:off x="263625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19" name="Line 2158"/>
            <xdr:cNvCxnSpPr>
              <a:cxnSpLocks noChangeAspect="1" noChangeShapeType="1"/>
            </xdr:cNvCxnSpPr>
          </xdr:nvCxnSpPr>
          <xdr:spPr bwMode="auto">
            <a:xfrm>
              <a:off x="4388290" y="5481176"/>
              <a:ext cx="2355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0" name="Line 2160"/>
            <xdr:cNvCxnSpPr>
              <a:cxnSpLocks noChangeAspect="1" noChangeShapeType="1"/>
            </xdr:cNvCxnSpPr>
          </xdr:nvCxnSpPr>
          <xdr:spPr bwMode="auto">
            <a:xfrm flipH="1">
              <a:off x="4488879" y="5337176"/>
              <a:ext cx="2228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" name="Line 2166"/>
            <xdr:cNvCxnSpPr>
              <a:cxnSpLocks noChangeAspect="1" noChangeShapeType="1"/>
            </xdr:cNvCxnSpPr>
          </xdr:nvCxnSpPr>
          <xdr:spPr bwMode="auto">
            <a:xfrm>
              <a:off x="4684967" y="541730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2" name="Rectangle 21"/>
            <xdr:cNvSpPr>
              <a:spLocks noChangeAspect="1" noChangeArrowheads="1"/>
            </xdr:cNvSpPr>
          </xdr:nvSpPr>
          <xdr:spPr bwMode="auto">
            <a:xfrm>
              <a:off x="4616891" y="522426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23" name="Line 2176"/>
            <xdr:cNvCxnSpPr>
              <a:cxnSpLocks noChangeAspect="1" noChangeShapeType="1"/>
            </xdr:cNvCxnSpPr>
          </xdr:nvCxnSpPr>
          <xdr:spPr bwMode="auto">
            <a:xfrm>
              <a:off x="4488878" y="517588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24" name="Group 23"/>
            <xdr:cNvGrpSpPr/>
          </xdr:nvGrpSpPr>
          <xdr:grpSpPr>
            <a:xfrm>
              <a:off x="5252091" y="5175176"/>
              <a:ext cx="854075" cy="435092"/>
              <a:chOff x="2159999" y="5613522"/>
              <a:chExt cx="854075" cy="435092"/>
            </a:xfrm>
          </xdr:grpSpPr>
          <xdr:cxnSp macro="">
            <xdr:nvCxnSpPr>
              <xdr:cNvPr id="51" name="Line 2176"/>
              <xdr:cNvCxnSpPr>
                <a:cxnSpLocks noChangeAspect="1" noChangeShapeType="1"/>
              </xdr:cNvCxnSpPr>
            </xdr:nvCxnSpPr>
            <xdr:spPr bwMode="auto">
              <a:xfrm>
                <a:off x="2160000" y="585472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2" name="Line 2158"/>
              <xdr:cNvCxnSpPr>
                <a:cxnSpLocks noChangeAspect="1" noChangeShapeType="1"/>
              </xdr:cNvCxnSpPr>
            </xdr:nvCxnSpPr>
            <xdr:spPr bwMode="auto">
              <a:xfrm>
                <a:off x="2159999" y="5918812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3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2260883" y="5774812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4" name="Line 2166"/>
              <xdr:cNvCxnSpPr>
                <a:cxnSpLocks noChangeAspect="1" noChangeShapeType="1"/>
              </xdr:cNvCxnSpPr>
            </xdr:nvCxnSpPr>
            <xdr:spPr bwMode="auto">
              <a:xfrm>
                <a:off x="2435589" y="5854939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5" name="Rectangle 54"/>
              <xdr:cNvSpPr>
                <a:spLocks noChangeAspect="1" noChangeArrowheads="1"/>
              </xdr:cNvSpPr>
            </xdr:nvSpPr>
            <xdr:spPr bwMode="auto">
              <a:xfrm>
                <a:off x="2388600" y="5661899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56" name="Line 2176"/>
              <xdr:cNvCxnSpPr>
                <a:cxnSpLocks noChangeAspect="1" noChangeShapeType="1"/>
              </xdr:cNvCxnSpPr>
            </xdr:nvCxnSpPr>
            <xdr:spPr bwMode="auto">
              <a:xfrm>
                <a:off x="3013440" y="58549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7" name="Line 2176"/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5" name="Rectangle 24"/>
            <xdr:cNvSpPr>
              <a:spLocks noChangeArrowheads="1"/>
            </xdr:cNvSpPr>
          </xdr:nvSpPr>
          <xdr:spPr bwMode="auto">
            <a:xfrm>
              <a:off x="521780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26" name="Rectangle 25"/>
            <xdr:cNvSpPr>
              <a:spLocks noChangeArrowheads="1"/>
            </xdr:cNvSpPr>
          </xdr:nvSpPr>
          <xdr:spPr bwMode="auto">
            <a:xfrm>
              <a:off x="436098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27" name="Group 26"/>
            <xdr:cNvGrpSpPr/>
          </xdr:nvGrpSpPr>
          <xdr:grpSpPr>
            <a:xfrm>
              <a:off x="6110680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45" name="Line 2158"/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6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7" name="Line 2166"/>
              <xdr:cNvCxnSpPr>
                <a:cxnSpLocks noChangeAspect="1" noChangeShapeType="1"/>
              </xdr:cNvCxnSpPr>
            </xdr:nvCxnSpPr>
            <xdr:spPr bwMode="auto">
              <a:xfrm>
                <a:off x="3302875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8" name="Rectangle 47"/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49" name="Line 2176"/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0" name="Line 2176"/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28" name="Group 27"/>
            <xdr:cNvGrpSpPr/>
          </xdr:nvGrpSpPr>
          <xdr:grpSpPr>
            <a:xfrm>
              <a:off x="6974481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40" name="Line 2158"/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1" name="Line 2160"/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2" name="Line 2166"/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3" name="Rectangle 42"/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44" name="Line 2176"/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9" name="Rectangle 28"/>
            <xdr:cNvSpPr>
              <a:spLocks noChangeArrowheads="1"/>
            </xdr:cNvSpPr>
          </xdr:nvSpPr>
          <xdr:spPr bwMode="auto">
            <a:xfrm>
              <a:off x="694019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0" name="Rectangle 29"/>
            <xdr:cNvSpPr>
              <a:spLocks noChangeArrowheads="1"/>
            </xdr:cNvSpPr>
          </xdr:nvSpPr>
          <xdr:spPr bwMode="auto">
            <a:xfrm>
              <a:off x="608337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1" name="Rectangle 30"/>
            <xdr:cNvSpPr>
              <a:spLocks noChangeArrowheads="1"/>
            </xdr:cNvSpPr>
          </xdr:nvSpPr>
          <xdr:spPr bwMode="auto">
            <a:xfrm>
              <a:off x="7889376" y="5301875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2" name="Rectangle 31"/>
            <xdr:cNvSpPr>
              <a:spLocks noChangeArrowheads="1"/>
            </xdr:cNvSpPr>
          </xdr:nvSpPr>
          <xdr:spPr bwMode="auto">
            <a:xfrm>
              <a:off x="255350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3" name="Rectangle 32"/>
            <xdr:cNvSpPr>
              <a:spLocks noChangeArrowheads="1"/>
            </xdr:cNvSpPr>
          </xdr:nvSpPr>
          <xdr:spPr bwMode="auto">
            <a:xfrm>
              <a:off x="885933" y="5013176"/>
              <a:ext cx="190758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4" name="Rectangle 33"/>
            <xdr:cNvSpPr>
              <a:spLocks noChangeArrowheads="1"/>
            </xdr:cNvSpPr>
          </xdr:nvSpPr>
          <xdr:spPr bwMode="auto">
            <a:xfrm>
              <a:off x="427589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Rectangle 34"/>
            <xdr:cNvSpPr>
              <a:spLocks noChangeArrowheads="1"/>
            </xdr:cNvSpPr>
          </xdr:nvSpPr>
          <xdr:spPr bwMode="auto">
            <a:xfrm>
              <a:off x="341907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6" name="Rectangle 35"/>
            <xdr:cNvSpPr>
              <a:spLocks noChangeArrowheads="1"/>
            </xdr:cNvSpPr>
          </xdr:nvSpPr>
          <xdr:spPr bwMode="auto">
            <a:xfrm>
              <a:off x="5980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7" name="Rectangle 36"/>
            <xdr:cNvSpPr>
              <a:spLocks noChangeArrowheads="1"/>
            </xdr:cNvSpPr>
          </xdr:nvSpPr>
          <xdr:spPr bwMode="auto">
            <a:xfrm>
              <a:off x="5116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8" name="Rectangle 37"/>
            <xdr:cNvSpPr>
              <a:spLocks noChangeArrowheads="1"/>
            </xdr:cNvSpPr>
          </xdr:nvSpPr>
          <xdr:spPr bwMode="auto">
            <a:xfrm>
              <a:off x="6844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39" name="Line 2176"/>
            <xdr:cNvCxnSpPr>
              <a:cxnSpLocks noChangeShapeType="1"/>
            </xdr:cNvCxnSpPr>
          </xdr:nvCxnSpPr>
          <xdr:spPr bwMode="auto">
            <a:xfrm flipH="1">
              <a:off x="1017378" y="5175175"/>
              <a:ext cx="0" cy="28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 editAs="oneCell">
    <xdr:from>
      <xdr:col>23</xdr:col>
      <xdr:colOff>9525</xdr:colOff>
      <xdr:row>31</xdr:row>
      <xdr:rowOff>104775</xdr:rowOff>
    </xdr:from>
    <xdr:to>
      <xdr:col>40</xdr:col>
      <xdr:colOff>313690</xdr:colOff>
      <xdr:row>34</xdr:row>
      <xdr:rowOff>76200</xdr:rowOff>
    </xdr:to>
    <xdr:pic>
      <xdr:nvPicPr>
        <xdr:cNvPr id="7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343650"/>
          <a:ext cx="678116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66675</xdr:rowOff>
    </xdr:from>
    <xdr:to>
      <xdr:col>39</xdr:col>
      <xdr:colOff>314325</xdr:colOff>
      <xdr:row>30</xdr:row>
      <xdr:rowOff>104409</xdr:rowOff>
    </xdr:to>
    <xdr:pic>
      <xdr:nvPicPr>
        <xdr:cNvPr id="71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305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8</xdr:row>
      <xdr:rowOff>19050</xdr:rowOff>
    </xdr:from>
    <xdr:to>
      <xdr:col>40</xdr:col>
      <xdr:colOff>12525</xdr:colOff>
      <xdr:row>17</xdr:row>
      <xdr:rowOff>61983</xdr:rowOff>
    </xdr:to>
    <xdr:pic>
      <xdr:nvPicPr>
        <xdr:cNvPr id="7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57350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104775</xdr:rowOff>
    </xdr:from>
    <xdr:to>
      <xdr:col>37</xdr:col>
      <xdr:colOff>10555</xdr:colOff>
      <xdr:row>20</xdr:row>
      <xdr:rowOff>123825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43325"/>
          <a:ext cx="53350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24</xdr:row>
      <xdr:rowOff>123824</xdr:rowOff>
    </xdr:from>
    <xdr:to>
      <xdr:col>19</xdr:col>
      <xdr:colOff>104775</xdr:colOff>
      <xdr:row>39</xdr:row>
      <xdr:rowOff>200024</xdr:rowOff>
    </xdr:to>
    <xdr:grpSp>
      <xdr:nvGrpSpPr>
        <xdr:cNvPr id="2" name="Group 1"/>
        <xdr:cNvGrpSpPr/>
      </xdr:nvGrpSpPr>
      <xdr:grpSpPr>
        <a:xfrm>
          <a:off x="600075" y="4962524"/>
          <a:ext cx="7077075" cy="3076575"/>
          <a:chOff x="1369335" y="2536947"/>
          <a:chExt cx="7077075" cy="3076575"/>
        </a:xfrm>
      </xdr:grpSpPr>
      <xdr:sp macro="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1369335" y="2536947"/>
            <a:ext cx="7077075" cy="3076575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4" name="Group 3"/>
          <xdr:cNvGrpSpPr/>
        </xdr:nvGrpSpPr>
        <xdr:grpSpPr>
          <a:xfrm>
            <a:off x="3599505" y="3741114"/>
            <a:ext cx="1977390" cy="323456"/>
            <a:chOff x="4347304" y="2780928"/>
            <a:chExt cx="1977390" cy="579755"/>
          </a:xfrm>
        </xdr:grpSpPr>
        <xdr:cxnSp macro="">
          <xdr:nvCxnSpPr>
            <xdr:cNvPr id="60" name="Line 2080"/>
            <xdr:cNvCxnSpPr>
              <a:cxnSpLocks noChangeAspect="1" noChangeShapeType="1"/>
            </xdr:cNvCxnSpPr>
          </xdr:nvCxnSpPr>
          <xdr:spPr bwMode="auto">
            <a:xfrm flipH="1">
              <a:off x="6324059" y="2780928"/>
              <a:ext cx="635" cy="57848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61" name="Line 2146"/>
            <xdr:cNvCxnSpPr>
              <a:cxnSpLocks noChangeAspect="1" noChangeShapeType="1"/>
            </xdr:cNvCxnSpPr>
          </xdr:nvCxnSpPr>
          <xdr:spPr bwMode="auto">
            <a:xfrm flipH="1">
              <a:off x="4347304" y="2782199"/>
              <a:ext cx="635" cy="57848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5" name="Group 4"/>
          <xdr:cNvGrpSpPr/>
        </xdr:nvGrpSpPr>
        <xdr:grpSpPr>
          <a:xfrm>
            <a:off x="3102300" y="3052764"/>
            <a:ext cx="2961005" cy="372104"/>
            <a:chOff x="3850099" y="2246180"/>
            <a:chExt cx="2961005" cy="581025"/>
          </a:xfrm>
        </xdr:grpSpPr>
        <xdr:cxnSp macro="">
          <xdr:nvCxnSpPr>
            <xdr:cNvPr id="56" name="Line 2074"/>
            <xdr:cNvCxnSpPr>
              <a:cxnSpLocks noChangeAspect="1" noChangeShapeType="1"/>
            </xdr:cNvCxnSpPr>
          </xdr:nvCxnSpPr>
          <xdr:spPr bwMode="auto">
            <a:xfrm flipH="1">
              <a:off x="6810469" y="2246180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57" name="Line 2121"/>
            <xdr:cNvCxnSpPr>
              <a:cxnSpLocks noChangeAspect="1" noChangeShapeType="1"/>
            </xdr:cNvCxnSpPr>
          </xdr:nvCxnSpPr>
          <xdr:spPr bwMode="auto">
            <a:xfrm flipH="1">
              <a:off x="5826854" y="2247451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58" name="Line 2140"/>
            <xdr:cNvCxnSpPr>
              <a:cxnSpLocks noChangeAspect="1" noChangeShapeType="1"/>
            </xdr:cNvCxnSpPr>
          </xdr:nvCxnSpPr>
          <xdr:spPr bwMode="auto">
            <a:xfrm flipH="1">
              <a:off x="4833714" y="2247451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59" name="Line 2166"/>
            <xdr:cNvCxnSpPr>
              <a:cxnSpLocks noChangeAspect="1" noChangeShapeType="1"/>
            </xdr:cNvCxnSpPr>
          </xdr:nvCxnSpPr>
          <xdr:spPr bwMode="auto">
            <a:xfrm flipH="1">
              <a:off x="3850099" y="2248720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6" name="Line 2066"/>
          <xdr:cNvCxnSpPr>
            <a:cxnSpLocks noChangeAspect="1" noChangeShapeType="1"/>
          </xdr:cNvCxnSpPr>
        </xdr:nvCxnSpPr>
        <xdr:spPr bwMode="auto">
          <a:xfrm flipH="1">
            <a:off x="5976310" y="281464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Line 2068"/>
          <xdr:cNvCxnSpPr>
            <a:cxnSpLocks noChangeAspect="1" noChangeShapeType="1"/>
          </xdr:cNvCxnSpPr>
        </xdr:nvCxnSpPr>
        <xdr:spPr bwMode="auto">
          <a:xfrm flipH="1" flipV="1">
            <a:off x="6149665" y="281464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7"/>
          <xdr:cNvSpPr>
            <a:spLocks noChangeAspect="1" noChangeArrowheads="1"/>
          </xdr:cNvSpPr>
        </xdr:nvSpPr>
        <xdr:spPr bwMode="auto">
          <a:xfrm>
            <a:off x="5868677" y="290403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6015997" y="300372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10" name="Line 2078"/>
          <xdr:cNvCxnSpPr>
            <a:cxnSpLocks noChangeAspect="1" noChangeShapeType="1"/>
          </xdr:cNvCxnSpPr>
        </xdr:nvCxnSpPr>
        <xdr:spPr bwMode="auto">
          <a:xfrm flipH="1">
            <a:off x="5510220" y="341471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Line 2079"/>
          <xdr:cNvCxnSpPr>
            <a:cxnSpLocks noChangeAspect="1" noChangeShapeType="1"/>
          </xdr:cNvCxnSpPr>
        </xdr:nvCxnSpPr>
        <xdr:spPr bwMode="auto">
          <a:xfrm flipH="1" flipV="1">
            <a:off x="5651825" y="342360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2" name="Rectangle 11"/>
          <xdr:cNvSpPr>
            <a:spLocks noChangeAspect="1" noChangeArrowheads="1"/>
          </xdr:cNvSpPr>
        </xdr:nvSpPr>
        <xdr:spPr bwMode="auto">
          <a:xfrm rot="5400000">
            <a:off x="5382267" y="355061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3" name="Rectangle 12"/>
          <xdr:cNvSpPr>
            <a:spLocks noChangeAspect="1" noChangeArrowheads="1"/>
          </xdr:cNvSpPr>
        </xdr:nvSpPr>
        <xdr:spPr bwMode="auto">
          <a:xfrm>
            <a:off x="5530222" y="3639514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14" name="Line 2083"/>
          <xdr:cNvCxnSpPr>
            <a:cxnSpLocks noChangeShapeType="1"/>
          </xdr:cNvCxnSpPr>
        </xdr:nvCxnSpPr>
        <xdr:spPr bwMode="auto">
          <a:xfrm flipH="1">
            <a:off x="5645474" y="3413442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" name="Line 2084"/>
          <xdr:cNvCxnSpPr>
            <a:cxnSpLocks noChangeAspect="1" noChangeShapeType="1"/>
          </xdr:cNvCxnSpPr>
        </xdr:nvCxnSpPr>
        <xdr:spPr bwMode="auto">
          <a:xfrm flipH="1">
            <a:off x="4499300" y="4069015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" name="Line 2085"/>
          <xdr:cNvCxnSpPr>
            <a:cxnSpLocks noChangeAspect="1" noChangeShapeType="1"/>
          </xdr:cNvCxnSpPr>
        </xdr:nvCxnSpPr>
        <xdr:spPr bwMode="auto">
          <a:xfrm flipH="1" flipV="1">
            <a:off x="4673290" y="4069016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" name="Line 2086"/>
          <xdr:cNvCxnSpPr>
            <a:cxnSpLocks noChangeAspect="1" noChangeShapeType="1"/>
            <a:stCxn id="18" idx="1"/>
          </xdr:cNvCxnSpPr>
        </xdr:nvCxnSpPr>
        <xdr:spPr bwMode="auto">
          <a:xfrm flipH="1">
            <a:off x="4590106" y="4204896"/>
            <a:ext cx="316" cy="506476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8" name="Rectangle 17"/>
          <xdr:cNvSpPr>
            <a:spLocks noChangeAspect="1" noChangeArrowheads="1"/>
          </xdr:cNvSpPr>
        </xdr:nvSpPr>
        <xdr:spPr bwMode="auto">
          <a:xfrm rot="5400000">
            <a:off x="4396112" y="4205848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9" name="Rectangle 18"/>
          <xdr:cNvSpPr>
            <a:spLocks noChangeAspect="1" noChangeArrowheads="1"/>
          </xdr:cNvSpPr>
        </xdr:nvSpPr>
        <xdr:spPr bwMode="auto">
          <a:xfrm>
            <a:off x="4544067" y="4305543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20" name="Line 2089"/>
          <xdr:cNvCxnSpPr>
            <a:cxnSpLocks noChangeShapeType="1"/>
          </xdr:cNvCxnSpPr>
        </xdr:nvCxnSpPr>
        <xdr:spPr bwMode="auto">
          <a:xfrm flipH="1">
            <a:off x="3599935" y="4065840"/>
            <a:ext cx="900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" name="Line 2090"/>
          <xdr:cNvCxnSpPr>
            <a:cxnSpLocks noChangeShapeType="1"/>
          </xdr:cNvCxnSpPr>
        </xdr:nvCxnSpPr>
        <xdr:spPr bwMode="auto">
          <a:xfrm flipH="1">
            <a:off x="5086039" y="3412807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" name="Line 2103"/>
          <xdr:cNvCxnSpPr>
            <a:cxnSpLocks noChangeShapeType="1"/>
          </xdr:cNvCxnSpPr>
        </xdr:nvCxnSpPr>
        <xdr:spPr bwMode="auto">
          <a:xfrm flipH="1">
            <a:off x="4673924" y="4064570"/>
            <a:ext cx="89916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" name="Line 2113"/>
          <xdr:cNvCxnSpPr>
            <a:cxnSpLocks noChangeAspect="1" noChangeShapeType="1"/>
          </xdr:cNvCxnSpPr>
        </xdr:nvCxnSpPr>
        <xdr:spPr bwMode="auto">
          <a:xfrm flipH="1">
            <a:off x="4992695" y="281591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" name="Line 2115"/>
          <xdr:cNvCxnSpPr>
            <a:cxnSpLocks noChangeAspect="1" noChangeShapeType="1"/>
          </xdr:cNvCxnSpPr>
        </xdr:nvCxnSpPr>
        <xdr:spPr bwMode="auto">
          <a:xfrm flipH="1" flipV="1">
            <a:off x="5166050" y="281591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5" name="Rectangle 24"/>
          <xdr:cNvSpPr>
            <a:spLocks noChangeAspect="1" noChangeArrowheads="1"/>
          </xdr:cNvSpPr>
        </xdr:nvSpPr>
        <xdr:spPr bwMode="auto">
          <a:xfrm>
            <a:off x="4885062" y="290530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26" name="Rectangle 25"/>
          <xdr:cNvSpPr>
            <a:spLocks noChangeAspect="1" noChangeArrowheads="1"/>
          </xdr:cNvSpPr>
        </xdr:nvSpPr>
        <xdr:spPr bwMode="auto">
          <a:xfrm>
            <a:off x="5032382" y="300499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27" name="Line 2132"/>
          <xdr:cNvCxnSpPr>
            <a:cxnSpLocks noChangeAspect="1" noChangeShapeType="1"/>
          </xdr:cNvCxnSpPr>
        </xdr:nvCxnSpPr>
        <xdr:spPr bwMode="auto">
          <a:xfrm flipH="1">
            <a:off x="3999555" y="281591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" name="Line 2134"/>
          <xdr:cNvCxnSpPr>
            <a:cxnSpLocks noChangeAspect="1" noChangeShapeType="1"/>
          </xdr:cNvCxnSpPr>
        </xdr:nvCxnSpPr>
        <xdr:spPr bwMode="auto">
          <a:xfrm flipH="1" flipV="1">
            <a:off x="4172910" y="281591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9" name="Rectangle 28"/>
          <xdr:cNvSpPr>
            <a:spLocks noChangeAspect="1" noChangeArrowheads="1"/>
          </xdr:cNvSpPr>
        </xdr:nvSpPr>
        <xdr:spPr bwMode="auto">
          <a:xfrm>
            <a:off x="3891922" y="290530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30" name="Rectangle 29"/>
          <xdr:cNvSpPr>
            <a:spLocks noChangeAspect="1" noChangeArrowheads="1"/>
          </xdr:cNvSpPr>
        </xdr:nvSpPr>
        <xdr:spPr bwMode="auto">
          <a:xfrm>
            <a:off x="4039242" y="300499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31" name="Line 2144"/>
          <xdr:cNvCxnSpPr>
            <a:cxnSpLocks noChangeAspect="1" noChangeShapeType="1"/>
          </xdr:cNvCxnSpPr>
        </xdr:nvCxnSpPr>
        <xdr:spPr bwMode="auto">
          <a:xfrm flipH="1">
            <a:off x="3533465" y="341598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Line 2145"/>
          <xdr:cNvCxnSpPr>
            <a:cxnSpLocks noChangeAspect="1" noChangeShapeType="1"/>
          </xdr:cNvCxnSpPr>
        </xdr:nvCxnSpPr>
        <xdr:spPr bwMode="auto">
          <a:xfrm flipH="1" flipV="1">
            <a:off x="3675070" y="342487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3" name="Rectangle 32"/>
          <xdr:cNvSpPr>
            <a:spLocks noChangeAspect="1" noChangeArrowheads="1"/>
          </xdr:cNvSpPr>
        </xdr:nvSpPr>
        <xdr:spPr bwMode="auto">
          <a:xfrm rot="5400000">
            <a:off x="3405512" y="355188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3553467" y="3640784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35" name="Line 2149"/>
          <xdr:cNvCxnSpPr>
            <a:cxnSpLocks noChangeShapeType="1"/>
          </xdr:cNvCxnSpPr>
        </xdr:nvCxnSpPr>
        <xdr:spPr bwMode="auto">
          <a:xfrm flipH="1">
            <a:off x="3668719" y="3414712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6" name="Line 2150"/>
          <xdr:cNvCxnSpPr>
            <a:cxnSpLocks noChangeShapeType="1"/>
          </xdr:cNvCxnSpPr>
        </xdr:nvCxnSpPr>
        <xdr:spPr bwMode="auto">
          <a:xfrm flipH="1">
            <a:off x="3109284" y="3414077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7" name="Line 2158"/>
          <xdr:cNvCxnSpPr>
            <a:cxnSpLocks noChangeAspect="1" noChangeShapeType="1"/>
          </xdr:cNvCxnSpPr>
        </xdr:nvCxnSpPr>
        <xdr:spPr bwMode="auto">
          <a:xfrm flipH="1">
            <a:off x="3015940" y="281718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8" name="Line 2160"/>
          <xdr:cNvCxnSpPr>
            <a:cxnSpLocks noChangeAspect="1" noChangeShapeType="1"/>
          </xdr:cNvCxnSpPr>
        </xdr:nvCxnSpPr>
        <xdr:spPr bwMode="auto">
          <a:xfrm flipH="1" flipV="1">
            <a:off x="3189295" y="281718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9" name="Rectangle 38"/>
          <xdr:cNvSpPr>
            <a:spLocks noChangeAspect="1" noChangeArrowheads="1"/>
          </xdr:cNvSpPr>
        </xdr:nvSpPr>
        <xdr:spPr bwMode="auto">
          <a:xfrm>
            <a:off x="2908307" y="290657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40" name="Rectangle 39"/>
          <xdr:cNvSpPr>
            <a:spLocks noChangeAspect="1" noChangeArrowheads="1"/>
          </xdr:cNvSpPr>
        </xdr:nvSpPr>
        <xdr:spPr bwMode="auto">
          <a:xfrm>
            <a:off x="3055627" y="300626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1" name="Rectangle 40"/>
          <xdr:cNvSpPr>
            <a:spLocks noChangeArrowheads="1"/>
          </xdr:cNvSpPr>
        </xdr:nvSpPr>
        <xdr:spPr bwMode="auto">
          <a:xfrm>
            <a:off x="5865696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7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2" name="Rectangle 41"/>
          <xdr:cNvSpPr>
            <a:spLocks noChangeArrowheads="1"/>
          </xdr:cNvSpPr>
        </xdr:nvSpPr>
        <xdr:spPr bwMode="auto">
          <a:xfrm>
            <a:off x="4866073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P5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3" name="Rectangle 42"/>
          <xdr:cNvSpPr>
            <a:spLocks noChangeArrowheads="1"/>
          </xdr:cNvSpPr>
        </xdr:nvSpPr>
        <xdr:spPr bwMode="auto">
          <a:xfrm>
            <a:off x="4107018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P4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4" name="Rectangle 43"/>
          <xdr:cNvSpPr>
            <a:spLocks noChangeArrowheads="1"/>
          </xdr:cNvSpPr>
        </xdr:nvSpPr>
        <xdr:spPr bwMode="auto">
          <a:xfrm>
            <a:off x="3894073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P3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5" name="Rectangle 44"/>
          <xdr:cNvSpPr>
            <a:spLocks noChangeArrowheads="1"/>
          </xdr:cNvSpPr>
        </xdr:nvSpPr>
        <xdr:spPr bwMode="auto">
          <a:xfrm>
            <a:off x="3135018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P2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6" name="Rectangle 45"/>
          <xdr:cNvSpPr>
            <a:spLocks noChangeArrowheads="1"/>
          </xdr:cNvSpPr>
        </xdr:nvSpPr>
        <xdr:spPr bwMode="auto">
          <a:xfrm>
            <a:off x="2886073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7" name="Rectangle 46"/>
          <xdr:cNvSpPr>
            <a:spLocks noChangeArrowheads="1"/>
          </xdr:cNvSpPr>
        </xdr:nvSpPr>
        <xdr:spPr bwMode="auto">
          <a:xfrm>
            <a:off x="6067169" y="262771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8" name="Rectangle 47"/>
          <xdr:cNvSpPr>
            <a:spLocks noChangeArrowheads="1"/>
          </xdr:cNvSpPr>
        </xdr:nvSpPr>
        <xdr:spPr bwMode="auto">
          <a:xfrm>
            <a:off x="5115018" y="262771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P6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9" name="Rectangle 48"/>
          <xdr:cNvSpPr>
            <a:spLocks noChangeArrowheads="1"/>
          </xdr:cNvSpPr>
        </xdr:nvSpPr>
        <xdr:spPr bwMode="auto">
          <a:xfrm>
            <a:off x="5903910" y="3484815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8:7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0" name="Rectangle 49"/>
          <xdr:cNvSpPr>
            <a:spLocks noChangeArrowheads="1"/>
          </xdr:cNvSpPr>
        </xdr:nvSpPr>
        <xdr:spPr bwMode="auto">
          <a:xfrm>
            <a:off x="4931492" y="3453829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6:5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1" name="Rectangle 50"/>
          <xdr:cNvSpPr>
            <a:spLocks noChangeArrowheads="1"/>
          </xdr:cNvSpPr>
        </xdr:nvSpPr>
        <xdr:spPr bwMode="auto">
          <a:xfrm>
            <a:off x="3950828" y="3453831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4:3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2" name="Rectangle 51"/>
          <xdr:cNvSpPr>
            <a:spLocks noChangeArrowheads="1"/>
          </xdr:cNvSpPr>
        </xdr:nvSpPr>
        <xdr:spPr bwMode="auto">
          <a:xfrm>
            <a:off x="2987122" y="3453828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2:1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3" name="Rectangle 52"/>
          <xdr:cNvSpPr>
            <a:spLocks noChangeArrowheads="1"/>
          </xdr:cNvSpPr>
        </xdr:nvSpPr>
        <xdr:spPr bwMode="auto">
          <a:xfrm>
            <a:off x="5408378" y="4134030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8:6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4" name="Rectangle 53"/>
          <xdr:cNvSpPr>
            <a:spLocks noChangeArrowheads="1"/>
          </xdr:cNvSpPr>
        </xdr:nvSpPr>
        <xdr:spPr bwMode="auto">
          <a:xfrm>
            <a:off x="3464162" y="4134024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4:1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5" name="Rectangle 54"/>
          <xdr:cNvSpPr>
            <a:spLocks noChangeArrowheads="1"/>
          </xdr:cNvSpPr>
        </xdr:nvSpPr>
        <xdr:spPr bwMode="auto">
          <a:xfrm>
            <a:off x="4463749" y="4735984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8:1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</xdr:grpSp>
    <xdr:clientData/>
  </xdr:twoCellAnchor>
  <xdr:twoCellAnchor editAs="oneCell">
    <xdr:from>
      <xdr:col>23</xdr:col>
      <xdr:colOff>19050</xdr:colOff>
      <xdr:row>31</xdr:row>
      <xdr:rowOff>104775</xdr:rowOff>
    </xdr:from>
    <xdr:to>
      <xdr:col>34</xdr:col>
      <xdr:colOff>551815</xdr:colOff>
      <xdr:row>34</xdr:row>
      <xdr:rowOff>76200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6343650"/>
          <a:ext cx="678116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</xdr:colOff>
      <xdr:row>21</xdr:row>
      <xdr:rowOff>66675</xdr:rowOff>
    </xdr:from>
    <xdr:to>
      <xdr:col>34</xdr:col>
      <xdr:colOff>171450</xdr:colOff>
      <xdr:row>30</xdr:row>
      <xdr:rowOff>104409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4305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</xdr:colOff>
      <xdr:row>8</xdr:row>
      <xdr:rowOff>19050</xdr:rowOff>
    </xdr:from>
    <xdr:to>
      <xdr:col>34</xdr:col>
      <xdr:colOff>250650</xdr:colOff>
      <xdr:row>17</xdr:row>
      <xdr:rowOff>61983</xdr:rowOff>
    </xdr:to>
    <xdr:pic>
      <xdr:nvPicPr>
        <xdr:cNvPr id="6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657350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</xdr:colOff>
      <xdr:row>18</xdr:row>
      <xdr:rowOff>104775</xdr:rowOff>
    </xdr:from>
    <xdr:to>
      <xdr:col>32</xdr:col>
      <xdr:colOff>324880</xdr:colOff>
      <xdr:row>20</xdr:row>
      <xdr:rowOff>123825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743325"/>
          <a:ext cx="53350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18</xdr:row>
      <xdr:rowOff>0</xdr:rowOff>
    </xdr:from>
    <xdr:to>
      <xdr:col>42</xdr:col>
      <xdr:colOff>304165</xdr:colOff>
      <xdr:row>20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638550"/>
          <a:ext cx="678116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41</xdr:col>
      <xdr:colOff>304800</xdr:colOff>
      <xdr:row>17</xdr:row>
      <xdr:rowOff>37734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638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22</xdr:row>
      <xdr:rowOff>0</xdr:rowOff>
    </xdr:from>
    <xdr:to>
      <xdr:col>37</xdr:col>
      <xdr:colOff>104775</xdr:colOff>
      <xdr:row>28</xdr:row>
      <xdr:rowOff>47625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438650"/>
          <a:ext cx="4676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29</xdr:row>
      <xdr:rowOff>0</xdr:rowOff>
    </xdr:from>
    <xdr:to>
      <xdr:col>42</xdr:col>
      <xdr:colOff>85725</xdr:colOff>
      <xdr:row>37</xdr:row>
      <xdr:rowOff>64336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5838825"/>
          <a:ext cx="6562725" cy="166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333375</xdr:colOff>
      <xdr:row>30</xdr:row>
      <xdr:rowOff>171450</xdr:rowOff>
    </xdr:from>
    <xdr:to>
      <xdr:col>14</xdr:col>
      <xdr:colOff>97757</xdr:colOff>
      <xdr:row>38</xdr:row>
      <xdr:rowOff>11237</xdr:rowOff>
    </xdr:to>
    <xdr:grpSp>
      <xdr:nvGrpSpPr>
        <xdr:cNvPr id="8" name="Group 7"/>
        <xdr:cNvGrpSpPr/>
      </xdr:nvGrpSpPr>
      <xdr:grpSpPr>
        <a:xfrm>
          <a:off x="2952750" y="6210300"/>
          <a:ext cx="2812382" cy="1439987"/>
          <a:chOff x="5504034" y="4437285"/>
          <a:chExt cx="2812382" cy="1439987"/>
        </a:xfrm>
      </xdr:grpSpPr>
      <xdr:sp macro="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5504034" y="4437285"/>
            <a:ext cx="2812382" cy="1439987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10" name="Group 9"/>
          <xdr:cNvGrpSpPr/>
        </xdr:nvGrpSpPr>
        <xdr:grpSpPr>
          <a:xfrm>
            <a:off x="6051011" y="5041851"/>
            <a:ext cx="488333" cy="648000"/>
            <a:chOff x="3154038" y="5014229"/>
            <a:chExt cx="488333" cy="648000"/>
          </a:xfrm>
        </xdr:grpSpPr>
        <xdr:cxnSp macro="">
          <xdr:nvCxnSpPr>
            <xdr:cNvPr id="22" name="Line 2174"/>
            <xdr:cNvCxnSpPr>
              <a:cxnSpLocks noChangeAspect="1" noChangeShapeType="1"/>
            </xdr:cNvCxnSpPr>
          </xdr:nvCxnSpPr>
          <xdr:spPr bwMode="auto">
            <a:xfrm flipH="1">
              <a:off x="3154038" y="5661597"/>
              <a:ext cx="486000" cy="369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3" name="Line 2175"/>
            <xdr:cNvCxnSpPr>
              <a:cxnSpLocks noChangeAspect="1" noChangeShapeType="1"/>
            </xdr:cNvCxnSpPr>
          </xdr:nvCxnSpPr>
          <xdr:spPr bwMode="auto">
            <a:xfrm flipH="1">
              <a:off x="3154038" y="5499039"/>
              <a:ext cx="306000" cy="23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Line 2174"/>
            <xdr:cNvCxnSpPr>
              <a:cxnSpLocks noChangeAspect="1" noChangeShapeType="1"/>
            </xdr:cNvCxnSpPr>
          </xdr:nvCxnSpPr>
          <xdr:spPr bwMode="auto">
            <a:xfrm flipH="1" flipV="1">
              <a:off x="3462547" y="5014231"/>
              <a:ext cx="524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5" name="Line 2175"/>
            <xdr:cNvCxnSpPr>
              <a:cxnSpLocks noChangeAspect="1" noChangeShapeType="1"/>
            </xdr:cNvCxnSpPr>
          </xdr:nvCxnSpPr>
          <xdr:spPr bwMode="auto">
            <a:xfrm flipH="1" flipV="1">
              <a:off x="3641671" y="5014229"/>
              <a:ext cx="700" cy="64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11" name="Line 2164"/>
          <xdr:cNvCxnSpPr>
            <a:cxnSpLocks noChangeAspect="1" noChangeShapeType="1"/>
          </xdr:cNvCxnSpPr>
        </xdr:nvCxnSpPr>
        <xdr:spPr bwMode="auto">
          <a:xfrm flipH="1">
            <a:off x="6041499" y="519835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Line 2165"/>
          <xdr:cNvCxnSpPr>
            <a:cxnSpLocks noChangeAspect="1" noChangeShapeType="1"/>
          </xdr:cNvCxnSpPr>
        </xdr:nvCxnSpPr>
        <xdr:spPr bwMode="auto">
          <a:xfrm flipH="1">
            <a:off x="6041499" y="503579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3" name="Rectangle 12"/>
          <xdr:cNvSpPr>
            <a:spLocks noChangeAspect="1" noChangeArrowheads="1"/>
          </xdr:cNvSpPr>
        </xdr:nvSpPr>
        <xdr:spPr bwMode="auto">
          <a:xfrm>
            <a:off x="6263761" y="4929754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4" name="Oval 13"/>
          <xdr:cNvSpPr/>
        </xdr:nvSpPr>
        <xdr:spPr>
          <a:xfrm>
            <a:off x="6385745" y="5051103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/>
          </a:p>
        </xdr:txBody>
      </xdr:sp>
      <xdr:sp macro="" textlink="">
        <xdr:nvSpPr>
          <xdr:cNvPr id="15" name="Rectangle 14"/>
          <xdr:cNvSpPr>
            <a:spLocks noChangeArrowheads="1"/>
          </xdr:cNvSpPr>
        </xdr:nvSpPr>
        <xdr:spPr bwMode="auto">
          <a:xfrm>
            <a:off x="6948264" y="4869160"/>
            <a:ext cx="126957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g(i:k)=g(i:j)+p(i:j)g(j:k)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6" name="Rectangle 15"/>
          <xdr:cNvSpPr>
            <a:spLocks noChangeArrowheads="1"/>
          </xdr:cNvSpPr>
        </xdr:nvSpPr>
        <xdr:spPr bwMode="auto">
          <a:xfrm>
            <a:off x="6948264" y="5031160"/>
            <a:ext cx="95859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p(i:k)=p(i:j)p(j:k)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7" name="Rectangle 16"/>
          <xdr:cNvSpPr>
            <a:spLocks noChangeArrowheads="1"/>
          </xdr:cNvSpPr>
        </xdr:nvSpPr>
        <xdr:spPr bwMode="auto">
          <a:xfrm>
            <a:off x="5778606" y="4921147"/>
            <a:ext cx="28854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8" name="Rectangle 17"/>
          <xdr:cNvSpPr>
            <a:spLocks noChangeArrowheads="1"/>
          </xdr:cNvSpPr>
        </xdr:nvSpPr>
        <xdr:spPr bwMode="auto">
          <a:xfrm>
            <a:off x="5778606" y="5111012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9" name="Rectangle 18"/>
          <xdr:cNvSpPr>
            <a:spLocks noChangeArrowheads="1"/>
          </xdr:cNvSpPr>
        </xdr:nvSpPr>
        <xdr:spPr bwMode="auto">
          <a:xfrm>
            <a:off x="5778606" y="5410215"/>
            <a:ext cx="32060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</a:t>
            </a:r>
            <a:r>
              <a:rPr lang="en-US" sz="1100">
                <a:solidFill>
                  <a:srgbClr val="000000"/>
                </a:solidFill>
                <a:ea typeface="Calibri"/>
                <a:cs typeface="Geneva"/>
              </a:rPr>
              <a:t>j:k</a:t>
            </a: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5778606" y="5600080"/>
            <a:ext cx="32861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1" name="Rectangle 20"/>
          <xdr:cNvSpPr>
            <a:spLocks noChangeArrowheads="1"/>
          </xdr:cNvSpPr>
        </xdr:nvSpPr>
        <xdr:spPr bwMode="auto">
          <a:xfrm>
            <a:off x="5871181" y="4569475"/>
            <a:ext cx="1787669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>
                <a:solidFill>
                  <a:srgbClr val="000000"/>
                </a:solidFill>
                <a:effectLst/>
                <a:ea typeface="Calibri"/>
                <a:cs typeface="Geneva"/>
              </a:rPr>
              <a:t>The “dot operator”</a:t>
            </a:r>
            <a:endParaRPr lang="sv-SE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18</xdr:row>
      <xdr:rowOff>0</xdr:rowOff>
    </xdr:from>
    <xdr:to>
      <xdr:col>42</xdr:col>
      <xdr:colOff>304165</xdr:colOff>
      <xdr:row>20</xdr:row>
      <xdr:rowOff>161925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3638550"/>
          <a:ext cx="678116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41</xdr:col>
      <xdr:colOff>304800</xdr:colOff>
      <xdr:row>17</xdr:row>
      <xdr:rowOff>37734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638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22</xdr:row>
      <xdr:rowOff>0</xdr:rowOff>
    </xdr:from>
    <xdr:to>
      <xdr:col>37</xdr:col>
      <xdr:colOff>104775</xdr:colOff>
      <xdr:row>28</xdr:row>
      <xdr:rowOff>47625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4438650"/>
          <a:ext cx="4676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29</xdr:row>
      <xdr:rowOff>0</xdr:rowOff>
    </xdr:from>
    <xdr:to>
      <xdr:col>42</xdr:col>
      <xdr:colOff>85725</xdr:colOff>
      <xdr:row>37</xdr:row>
      <xdr:rowOff>64336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5838825"/>
          <a:ext cx="6562725" cy="166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361950</xdr:colOff>
      <xdr:row>30</xdr:row>
      <xdr:rowOff>38100</xdr:rowOff>
    </xdr:from>
    <xdr:to>
      <xdr:col>14</xdr:col>
      <xdr:colOff>126332</xdr:colOff>
      <xdr:row>37</xdr:row>
      <xdr:rowOff>77912</xdr:rowOff>
    </xdr:to>
    <xdr:grpSp>
      <xdr:nvGrpSpPr>
        <xdr:cNvPr id="30" name="Group 29"/>
        <xdr:cNvGrpSpPr/>
      </xdr:nvGrpSpPr>
      <xdr:grpSpPr>
        <a:xfrm>
          <a:off x="2981325" y="6076950"/>
          <a:ext cx="2812382" cy="1439987"/>
          <a:chOff x="5504034" y="4437285"/>
          <a:chExt cx="2812382" cy="1439987"/>
        </a:xfrm>
      </xdr:grpSpPr>
      <xdr:sp macro="" textlink="">
        <xdr:nvSpPr>
          <xdr:cNvPr id="31" name="Rectangle 30"/>
          <xdr:cNvSpPr>
            <a:spLocks noChangeAspect="1" noChangeArrowheads="1"/>
          </xdr:cNvSpPr>
        </xdr:nvSpPr>
        <xdr:spPr bwMode="auto">
          <a:xfrm>
            <a:off x="5504034" y="4437285"/>
            <a:ext cx="2812382" cy="1439987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32" name="Group 31"/>
          <xdr:cNvGrpSpPr/>
        </xdr:nvGrpSpPr>
        <xdr:grpSpPr>
          <a:xfrm>
            <a:off x="6051011" y="5041851"/>
            <a:ext cx="488333" cy="648000"/>
            <a:chOff x="3154038" y="5014229"/>
            <a:chExt cx="488333" cy="648000"/>
          </a:xfrm>
        </xdr:grpSpPr>
        <xdr:cxnSp macro="">
          <xdr:nvCxnSpPr>
            <xdr:cNvPr id="44" name="Line 2174"/>
            <xdr:cNvCxnSpPr>
              <a:cxnSpLocks noChangeAspect="1" noChangeShapeType="1"/>
            </xdr:cNvCxnSpPr>
          </xdr:nvCxnSpPr>
          <xdr:spPr bwMode="auto">
            <a:xfrm flipH="1">
              <a:off x="3154038" y="5661597"/>
              <a:ext cx="486000" cy="369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5" name="Line 2175"/>
            <xdr:cNvCxnSpPr>
              <a:cxnSpLocks noChangeAspect="1" noChangeShapeType="1"/>
            </xdr:cNvCxnSpPr>
          </xdr:nvCxnSpPr>
          <xdr:spPr bwMode="auto">
            <a:xfrm flipH="1">
              <a:off x="3154038" y="5499039"/>
              <a:ext cx="306000" cy="23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" name="Line 2174"/>
            <xdr:cNvCxnSpPr>
              <a:cxnSpLocks noChangeAspect="1" noChangeShapeType="1"/>
            </xdr:cNvCxnSpPr>
          </xdr:nvCxnSpPr>
          <xdr:spPr bwMode="auto">
            <a:xfrm flipH="1" flipV="1">
              <a:off x="3462547" y="5014231"/>
              <a:ext cx="524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7" name="Line 2175"/>
            <xdr:cNvCxnSpPr>
              <a:cxnSpLocks noChangeAspect="1" noChangeShapeType="1"/>
            </xdr:cNvCxnSpPr>
          </xdr:nvCxnSpPr>
          <xdr:spPr bwMode="auto">
            <a:xfrm flipH="1" flipV="1">
              <a:off x="3641671" y="5014229"/>
              <a:ext cx="700" cy="64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33" name="Line 2164"/>
          <xdr:cNvCxnSpPr>
            <a:cxnSpLocks noChangeAspect="1" noChangeShapeType="1"/>
          </xdr:cNvCxnSpPr>
        </xdr:nvCxnSpPr>
        <xdr:spPr bwMode="auto">
          <a:xfrm flipH="1">
            <a:off x="6041499" y="519835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4" name="Line 2165"/>
          <xdr:cNvCxnSpPr>
            <a:cxnSpLocks noChangeAspect="1" noChangeShapeType="1"/>
          </xdr:cNvCxnSpPr>
        </xdr:nvCxnSpPr>
        <xdr:spPr bwMode="auto">
          <a:xfrm flipH="1">
            <a:off x="6041499" y="503579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5" name="Rectangle 34"/>
          <xdr:cNvSpPr>
            <a:spLocks noChangeAspect="1" noChangeArrowheads="1"/>
          </xdr:cNvSpPr>
        </xdr:nvSpPr>
        <xdr:spPr bwMode="auto">
          <a:xfrm>
            <a:off x="6263761" y="4929754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36" name="Oval 35"/>
          <xdr:cNvSpPr/>
        </xdr:nvSpPr>
        <xdr:spPr>
          <a:xfrm>
            <a:off x="6385745" y="5051103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/>
          </a:p>
        </xdr:txBody>
      </xdr:sp>
      <xdr:sp macro="" textlink="">
        <xdr:nvSpPr>
          <xdr:cNvPr id="37" name="Rectangle 36"/>
          <xdr:cNvSpPr>
            <a:spLocks noChangeArrowheads="1"/>
          </xdr:cNvSpPr>
        </xdr:nvSpPr>
        <xdr:spPr bwMode="auto">
          <a:xfrm>
            <a:off x="6948264" y="4869160"/>
            <a:ext cx="126957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g(i:k)=g(i:j)+p(i:j)g(j:k)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38" name="Rectangle 37"/>
          <xdr:cNvSpPr>
            <a:spLocks noChangeArrowheads="1"/>
          </xdr:cNvSpPr>
        </xdr:nvSpPr>
        <xdr:spPr bwMode="auto">
          <a:xfrm>
            <a:off x="6948264" y="5031160"/>
            <a:ext cx="95859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p(i:k)=p(i:j)p(j:k)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39" name="Rectangle 38"/>
          <xdr:cNvSpPr>
            <a:spLocks noChangeArrowheads="1"/>
          </xdr:cNvSpPr>
        </xdr:nvSpPr>
        <xdr:spPr bwMode="auto">
          <a:xfrm>
            <a:off x="5778606" y="4921147"/>
            <a:ext cx="28854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0" name="Rectangle 39"/>
          <xdr:cNvSpPr>
            <a:spLocks noChangeArrowheads="1"/>
          </xdr:cNvSpPr>
        </xdr:nvSpPr>
        <xdr:spPr bwMode="auto">
          <a:xfrm>
            <a:off x="5778606" y="5111012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1" name="Rectangle 40"/>
          <xdr:cNvSpPr>
            <a:spLocks noChangeArrowheads="1"/>
          </xdr:cNvSpPr>
        </xdr:nvSpPr>
        <xdr:spPr bwMode="auto">
          <a:xfrm>
            <a:off x="5778606" y="5410215"/>
            <a:ext cx="32060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</a:t>
            </a:r>
            <a:r>
              <a:rPr lang="en-US" sz="1100">
                <a:solidFill>
                  <a:srgbClr val="000000"/>
                </a:solidFill>
                <a:ea typeface="Calibri"/>
                <a:cs typeface="Geneva"/>
              </a:rPr>
              <a:t>j:k</a:t>
            </a: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2" name="Rectangle 41"/>
          <xdr:cNvSpPr>
            <a:spLocks noChangeArrowheads="1"/>
          </xdr:cNvSpPr>
        </xdr:nvSpPr>
        <xdr:spPr bwMode="auto">
          <a:xfrm>
            <a:off x="5778606" y="5600080"/>
            <a:ext cx="32861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3" name="Rectangle 42"/>
          <xdr:cNvSpPr>
            <a:spLocks noChangeArrowheads="1"/>
          </xdr:cNvSpPr>
        </xdr:nvSpPr>
        <xdr:spPr bwMode="auto">
          <a:xfrm>
            <a:off x="5871181" y="4569475"/>
            <a:ext cx="1787669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>
                <a:solidFill>
                  <a:srgbClr val="000000"/>
                </a:solidFill>
                <a:effectLst/>
                <a:ea typeface="Calibri"/>
                <a:cs typeface="Geneva"/>
              </a:rPr>
              <a:t>The “dot operator”</a:t>
            </a:r>
            <a:endParaRPr lang="sv-SE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I19" sqref="I19"/>
    </sheetView>
  </sheetViews>
  <sheetFormatPr defaultColWidth="8.85546875" defaultRowHeight="15" x14ac:dyDescent="0.25"/>
  <cols>
    <col min="1" max="1" width="2.7109375" customWidth="1"/>
    <col min="2" max="2" width="8.7109375" customWidth="1"/>
    <col min="3" max="10" width="11.7109375" customWidth="1"/>
    <col min="11" max="11" width="7.42578125" customWidth="1"/>
    <col min="12" max="18" width="5.7109375" customWidth="1"/>
  </cols>
  <sheetData>
    <row r="1" spans="1:20" ht="18.75" x14ac:dyDescent="0.3">
      <c r="A1" s="247" t="s">
        <v>57</v>
      </c>
      <c r="B1" s="248"/>
      <c r="C1" s="248"/>
      <c r="D1" s="248"/>
      <c r="E1" s="248"/>
      <c r="F1" s="248"/>
      <c r="G1" s="248"/>
      <c r="H1" s="248"/>
      <c r="I1" s="248"/>
      <c r="J1" s="248"/>
    </row>
    <row r="5" spans="1:20" x14ac:dyDescent="0.25">
      <c r="F5" s="29" t="s">
        <v>1</v>
      </c>
      <c r="G5" s="16">
        <v>0</v>
      </c>
      <c r="H5" s="15" t="s">
        <v>47</v>
      </c>
      <c r="I5" s="15" t="s">
        <v>46</v>
      </c>
    </row>
    <row r="6" spans="1:20" x14ac:dyDescent="0.25">
      <c r="C6" t="s">
        <v>2</v>
      </c>
      <c r="E6" s="25"/>
      <c r="F6" s="29" t="s">
        <v>44</v>
      </c>
      <c r="G6" s="23" t="str">
        <f>IF(G5=0,"YES","NO")</f>
        <v>YES</v>
      </c>
      <c r="H6" s="8"/>
      <c r="I6" s="15" t="s">
        <v>26</v>
      </c>
      <c r="J6" s="8"/>
      <c r="K6" s="8"/>
      <c r="L6" s="8"/>
      <c r="M6" s="7"/>
      <c r="N6" s="18"/>
      <c r="O6" s="19"/>
      <c r="P6" s="8"/>
    </row>
    <row r="7" spans="1:20" ht="15.75" thickBot="1" x14ac:dyDescent="0.3">
      <c r="L7" s="8"/>
      <c r="M7" s="7"/>
      <c r="N7" s="7"/>
      <c r="O7" s="8"/>
      <c r="P7" s="8"/>
    </row>
    <row r="8" spans="1:20" ht="15.75" thickBot="1" x14ac:dyDescent="0.3">
      <c r="C8" s="233" t="s">
        <v>6</v>
      </c>
      <c r="D8" s="26" t="s">
        <v>8</v>
      </c>
      <c r="E8" s="235" t="s">
        <v>10</v>
      </c>
      <c r="F8" s="26" t="s">
        <v>12</v>
      </c>
      <c r="G8" s="189" t="s">
        <v>14</v>
      </c>
      <c r="H8" s="26" t="s">
        <v>16</v>
      </c>
      <c r="I8" s="235" t="s">
        <v>18</v>
      </c>
      <c r="J8" s="27" t="s">
        <v>20</v>
      </c>
      <c r="L8" s="8"/>
      <c r="M8" s="8"/>
      <c r="N8" s="8"/>
      <c r="O8" s="8"/>
      <c r="P8" s="8"/>
    </row>
    <row r="9" spans="1:20" x14ac:dyDescent="0.25">
      <c r="C9" s="215">
        <f>IF(G5&gt;=0,0,1)</f>
        <v>0</v>
      </c>
      <c r="D9" s="28">
        <f>IF(G5&lt;0,AND((256+G5)&gt;=64,ISODD((256+G5)/64)),AND(G5&gt;=64,ISODD(G5/64)))*1</f>
        <v>0</v>
      </c>
      <c r="E9" s="210">
        <f>IF(G5&lt;0,AND((256+G5)&gt;=32,ISODD((256+G5)/32)),AND(G5&gt;=32,ISODD(G5/32)))*1</f>
        <v>0</v>
      </c>
      <c r="F9" s="28">
        <f>IF(G5&lt;0,AND((256+G5)&gt;=16,ISODD((256+G5)/16)),AND(G5&gt;=16,ISODD(G5/16)))*1</f>
        <v>0</v>
      </c>
      <c r="G9" s="190">
        <f>IF(G5&lt;0,AND((256+G5)&gt;=8,ISODD((256+G5)/8)),AND(G5&gt;=8,ISODD(G5/8)))*1</f>
        <v>0</v>
      </c>
      <c r="H9" s="28">
        <f>IF(G5&lt;0,AND((256+G5)&gt;=4,ISODD((256+G5)/4)),AND(G5&gt;=4,ISODD(G5/4)))*1</f>
        <v>0</v>
      </c>
      <c r="I9" s="210">
        <f>IF(G5&lt;0,AND((256+G5)&gt;=2,ISODD((256+G5)/2)),AND(G5&gt;=2,ISODD(G5/2)))*1</f>
        <v>0</v>
      </c>
      <c r="J9" s="31">
        <f>IF(G5&lt;0,ISODD(256+G5),ISODD(G5))*1</f>
        <v>0</v>
      </c>
    </row>
    <row r="10" spans="1:20" ht="15.75" thickBot="1" x14ac:dyDescent="0.3">
      <c r="C10" s="234">
        <f t="shared" ref="C10:H10" si="0">NOT(C9)*1</f>
        <v>1</v>
      </c>
      <c r="D10" s="36">
        <f t="shared" si="0"/>
        <v>1</v>
      </c>
      <c r="E10" s="212">
        <f t="shared" si="0"/>
        <v>1</v>
      </c>
      <c r="F10" s="36">
        <f t="shared" si="0"/>
        <v>1</v>
      </c>
      <c r="G10" s="187">
        <f t="shared" si="0"/>
        <v>1</v>
      </c>
      <c r="H10" s="36">
        <f t="shared" si="0"/>
        <v>1</v>
      </c>
      <c r="I10" s="212">
        <f>NOT(I9)*1</f>
        <v>1</v>
      </c>
      <c r="J10" s="37">
        <f>NOT(J9)*1</f>
        <v>1</v>
      </c>
      <c r="K10" t="s">
        <v>48</v>
      </c>
    </row>
    <row r="11" spans="1:20" x14ac:dyDescent="0.25">
      <c r="C11" s="194">
        <f t="shared" ref="C11:I11" si="1">AND(C10,D11)*1</f>
        <v>1</v>
      </c>
      <c r="D11" s="194">
        <f t="shared" si="1"/>
        <v>1</v>
      </c>
      <c r="E11" s="194">
        <f t="shared" si="1"/>
        <v>1</v>
      </c>
      <c r="F11" s="194">
        <f t="shared" si="1"/>
        <v>1</v>
      </c>
      <c r="G11" s="194">
        <f t="shared" si="1"/>
        <v>1</v>
      </c>
      <c r="H11" s="194">
        <f t="shared" si="1"/>
        <v>1</v>
      </c>
      <c r="I11" s="194">
        <f t="shared" si="1"/>
        <v>1</v>
      </c>
      <c r="J11" s="194">
        <f>AND(J10,K11)*1</f>
        <v>1</v>
      </c>
      <c r="K11" s="75">
        <v>1</v>
      </c>
      <c r="T11" s="22"/>
    </row>
    <row r="12" spans="1:20" x14ac:dyDescent="0.25">
      <c r="C12" s="10" t="s">
        <v>22</v>
      </c>
      <c r="K12" s="10" t="s">
        <v>30</v>
      </c>
      <c r="T12" s="4"/>
    </row>
    <row r="13" spans="1:20" x14ac:dyDescent="0.25">
      <c r="C13" t="s">
        <v>45</v>
      </c>
      <c r="E13" s="23" t="str">
        <f>IF(C11=1,"YES","NO")</f>
        <v>YES</v>
      </c>
      <c r="F13" t="s">
        <v>49</v>
      </c>
      <c r="H13" s="32" t="str">
        <f>IF(G6=E13,"YES","NO")</f>
        <v>YES</v>
      </c>
    </row>
    <row r="14" spans="1:20" x14ac:dyDescent="0.25">
      <c r="L14" s="33"/>
    </row>
    <row r="16" spans="1:20" x14ac:dyDescent="0.25">
      <c r="A16" s="5"/>
    </row>
  </sheetData>
  <mergeCells count="1">
    <mergeCell ref="A1:J1"/>
  </mergeCells>
  <conditionalFormatting sqref="H13">
    <cfRule type="containsText" dxfId="112" priority="4" operator="containsText" text="NO">
      <formula>NOT(ISERROR(SEARCH("NO",H13)))</formula>
    </cfRule>
    <cfRule type="containsText" dxfId="111" priority="5" operator="containsText" text="YES">
      <formula>NOT(ISERROR(SEARCH("YES",H13)))</formula>
    </cfRule>
  </conditionalFormatting>
  <conditionalFormatting sqref="L14">
    <cfRule type="containsText" dxfId="110" priority="2" operator="containsText" text="NO">
      <formula>NOT(ISERROR(SEARCH("NO",L14)))</formula>
    </cfRule>
    <cfRule type="containsText" dxfId="109" priority="3" operator="containsText" text="YES">
      <formula>NOT(ISERROR(SEARCH("YES",L14)))</formula>
    </cfRule>
  </conditionalFormatting>
  <conditionalFormatting sqref="N6 G5">
    <cfRule type="cellIs" dxfId="108" priority="1" operator="notBetween">
      <formula>-127</formula>
      <formula>127</formula>
    </cfRule>
  </conditionalFormatting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selection activeCell="P32" sqref="P32:W36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2" width="5.7109375" style="80" customWidth="1"/>
    <col min="23" max="23" width="5.7109375" style="41" customWidth="1"/>
    <col min="24" max="58" width="5.7109375" customWidth="1"/>
  </cols>
  <sheetData>
    <row r="1" spans="1:23" ht="18.75" x14ac:dyDescent="0.3">
      <c r="B1" s="43" t="s">
        <v>210</v>
      </c>
    </row>
    <row r="2" spans="1:23" ht="15.95" customHeight="1" x14ac:dyDescent="0.25"/>
    <row r="3" spans="1:23" ht="15.95" customHeight="1" x14ac:dyDescent="0.25"/>
    <row r="4" spans="1:23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23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23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12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23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100">
        <f>IF(F6,M5-M6,M5+M6)</f>
        <v>77</v>
      </c>
      <c r="N7" s="45"/>
      <c r="O7" s="45"/>
      <c r="P7" s="45"/>
      <c r="Q7" s="45"/>
      <c r="R7" s="45"/>
      <c r="S7" s="45"/>
      <c r="T7" s="45"/>
      <c r="U7" s="70"/>
    </row>
    <row r="8" spans="1:23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Q19+2*O19+4*M19+8*K19+16*I19+32*G19+64*E19-128*C19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23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23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23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1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1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23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0</v>
      </c>
      <c r="M12" s="85">
        <f>M11</f>
        <v>0</v>
      </c>
      <c r="N12" s="85">
        <f>IF($F$6,NOT(N11),N11)*1</f>
        <v>0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23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</row>
    <row r="14" spans="1:23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0</v>
      </c>
      <c r="L14" s="223">
        <f t="shared" ref="L14" si="9">IF(K12,NOT(L12),L12)*1</f>
        <v>1</v>
      </c>
      <c r="M14" s="85">
        <f t="shared" ref="M14" si="10">AND(M12,N12)*1</f>
        <v>0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1</v>
      </c>
      <c r="Q14" s="85">
        <f>AND(Q12,R12)*1</f>
        <v>1</v>
      </c>
      <c r="R14" s="85">
        <f>IF(Q12,NOT(R12),R12)*1</f>
        <v>0</v>
      </c>
      <c r="S14" s="63"/>
      <c r="T14" s="58" t="s">
        <v>92</v>
      </c>
      <c r="U14" s="67"/>
    </row>
    <row r="15" spans="1:23" ht="15.95" customHeight="1" x14ac:dyDescent="0.25">
      <c r="A15" s="53"/>
      <c r="C15" s="110" t="s">
        <v>132</v>
      </c>
      <c r="D15" s="110" t="s">
        <v>126</v>
      </c>
      <c r="E15" s="109"/>
      <c r="F15" s="109"/>
      <c r="G15" s="110" t="s">
        <v>134</v>
      </c>
      <c r="H15" s="110" t="s">
        <v>127</v>
      </c>
      <c r="I15" s="109"/>
      <c r="J15" s="109"/>
      <c r="K15" s="110" t="s">
        <v>135</v>
      </c>
      <c r="L15" s="110" t="s">
        <v>128</v>
      </c>
      <c r="M15" s="109"/>
      <c r="N15" s="109"/>
      <c r="O15" s="110" t="s">
        <v>259</v>
      </c>
      <c r="P15" s="110" t="s">
        <v>117</v>
      </c>
      <c r="Q15" s="8"/>
      <c r="R15" s="8"/>
      <c r="S15" s="63" t="s">
        <v>65</v>
      </c>
    </row>
    <row r="16" spans="1:23" ht="15.95" customHeight="1" x14ac:dyDescent="0.25">
      <c r="A16" s="101"/>
      <c r="B16" s="45"/>
      <c r="C16" s="110" t="s">
        <v>133</v>
      </c>
      <c r="D16" s="110" t="s">
        <v>129</v>
      </c>
      <c r="E16" s="8"/>
      <c r="F16" s="8"/>
      <c r="G16" s="8"/>
      <c r="H16" s="8"/>
      <c r="I16" s="8"/>
      <c r="J16" s="8"/>
      <c r="K16" s="110" t="s">
        <v>122</v>
      </c>
      <c r="L16" s="110" t="s">
        <v>115</v>
      </c>
      <c r="M16" s="8"/>
      <c r="N16" s="8"/>
      <c r="O16" s="8"/>
      <c r="P16" s="8"/>
      <c r="Q16" s="8"/>
      <c r="R16" s="8"/>
      <c r="S16" s="63" t="s">
        <v>65</v>
      </c>
    </row>
    <row r="17" spans="1:23" ht="15.95" customHeight="1" x14ac:dyDescent="0.25">
      <c r="A17" s="101"/>
      <c r="B17" s="98" t="s">
        <v>61</v>
      </c>
      <c r="C17" s="110" t="s">
        <v>118</v>
      </c>
      <c r="D17" s="110" t="s">
        <v>111</v>
      </c>
      <c r="S17" s="63" t="s">
        <v>65</v>
      </c>
      <c r="V17"/>
      <c r="W17"/>
    </row>
    <row r="18" spans="1:23" ht="15.95" customHeight="1" x14ac:dyDescent="0.25">
      <c r="A18" s="111"/>
      <c r="B18" s="67"/>
      <c r="C18" s="281"/>
      <c r="D18" s="296"/>
      <c r="E18" s="281" t="s">
        <v>94</v>
      </c>
      <c r="F18" s="296"/>
      <c r="G18" s="281" t="s">
        <v>95</v>
      </c>
      <c r="H18" s="296"/>
      <c r="I18" s="281" t="s">
        <v>96</v>
      </c>
      <c r="J18" s="296"/>
      <c r="K18" s="281" t="s">
        <v>97</v>
      </c>
      <c r="L18" s="296"/>
      <c r="M18" s="281" t="s">
        <v>98</v>
      </c>
      <c r="N18" s="296"/>
      <c r="O18" s="281" t="s">
        <v>99</v>
      </c>
      <c r="P18" s="296"/>
      <c r="Q18" s="281" t="s">
        <v>100</v>
      </c>
      <c r="R18" s="296"/>
      <c r="S18" s="89">
        <f>$F$6</f>
        <v>1</v>
      </c>
      <c r="U18" s="70"/>
      <c r="V18"/>
      <c r="W18"/>
    </row>
    <row r="19" spans="1:23" ht="15.95" customHeight="1" x14ac:dyDescent="0.25">
      <c r="A19" s="71"/>
      <c r="B19" s="71"/>
      <c r="C19" s="260" t="s">
        <v>131</v>
      </c>
      <c r="D19" s="257"/>
      <c r="E19" s="258" t="s">
        <v>131</v>
      </c>
      <c r="F19" s="259"/>
      <c r="G19" s="260" t="s">
        <v>131</v>
      </c>
      <c r="H19" s="257"/>
      <c r="I19" s="258" t="s">
        <v>131</v>
      </c>
      <c r="J19" s="259"/>
      <c r="K19" s="260" t="s">
        <v>131</v>
      </c>
      <c r="L19" s="257"/>
      <c r="M19" s="258" t="s">
        <v>131</v>
      </c>
      <c r="N19" s="259"/>
      <c r="O19" s="260" t="s">
        <v>131</v>
      </c>
      <c r="P19" s="257"/>
      <c r="Q19" s="258" t="s">
        <v>131</v>
      </c>
      <c r="R19" s="259"/>
      <c r="S19" s="58" t="s">
        <v>68</v>
      </c>
      <c r="T19" s="67"/>
      <c r="U19" s="70"/>
      <c r="V19"/>
      <c r="W19"/>
    </row>
    <row r="20" spans="1:23" ht="15.95" customHeight="1" x14ac:dyDescent="0.25">
      <c r="A20" s="7"/>
      <c r="B20" s="7"/>
      <c r="C20" s="260" t="s">
        <v>69</v>
      </c>
      <c r="D20" s="257"/>
      <c r="E20" s="258" t="s">
        <v>37</v>
      </c>
      <c r="F20" s="259"/>
      <c r="G20" s="260" t="s">
        <v>38</v>
      </c>
      <c r="H20" s="257"/>
      <c r="I20" s="258" t="s">
        <v>39</v>
      </c>
      <c r="J20" s="259"/>
      <c r="K20" s="260" t="s">
        <v>40</v>
      </c>
      <c r="L20" s="257"/>
      <c r="M20" s="258" t="s">
        <v>41</v>
      </c>
      <c r="N20" s="259"/>
      <c r="O20" s="260" t="s">
        <v>42</v>
      </c>
      <c r="P20" s="257"/>
      <c r="Q20" s="258" t="s">
        <v>36</v>
      </c>
      <c r="R20" s="259"/>
      <c r="S20" s="54"/>
      <c r="T20" s="63"/>
      <c r="U20" s="70"/>
      <c r="V20"/>
      <c r="W20"/>
    </row>
    <row r="21" spans="1:23" ht="15.95" customHeight="1" x14ac:dyDescent="0.25">
      <c r="A21" s="8"/>
      <c r="C21" s="260" t="s">
        <v>60</v>
      </c>
      <c r="D21" s="257"/>
      <c r="E21" s="258" t="s">
        <v>60</v>
      </c>
      <c r="F21" s="259"/>
      <c r="G21" s="260" t="s">
        <v>60</v>
      </c>
      <c r="H21" s="257"/>
      <c r="I21" s="258" t="s">
        <v>60</v>
      </c>
      <c r="J21" s="259"/>
      <c r="K21" s="260" t="s">
        <v>60</v>
      </c>
      <c r="L21" s="257"/>
      <c r="M21" s="258" t="s">
        <v>60</v>
      </c>
      <c r="N21" s="259"/>
      <c r="O21" s="260" t="s">
        <v>60</v>
      </c>
      <c r="P21" s="257"/>
      <c r="Q21" s="258" t="s">
        <v>60</v>
      </c>
      <c r="R21" s="259"/>
      <c r="S21" s="54" t="s">
        <v>61</v>
      </c>
      <c r="T21" s="54" t="s">
        <v>61</v>
      </c>
      <c r="U21" s="89" t="s">
        <v>62</v>
      </c>
      <c r="V21"/>
      <c r="W21"/>
    </row>
    <row r="22" spans="1:23" ht="15.95" customHeight="1" x14ac:dyDescent="0.25">
      <c r="A22" s="8"/>
    </row>
    <row r="23" spans="1:23" ht="15.95" customHeight="1" x14ac:dyDescent="0.25">
      <c r="A23" s="8"/>
    </row>
    <row r="24" spans="1:23" ht="15.95" customHeight="1" x14ac:dyDescent="0.25">
      <c r="B24" t="s">
        <v>110</v>
      </c>
    </row>
    <row r="25" spans="1:23" ht="15.95" customHeight="1" x14ac:dyDescent="0.25">
      <c r="B25" t="s">
        <v>109</v>
      </c>
      <c r="S25" t="s">
        <v>30</v>
      </c>
    </row>
    <row r="26" spans="1:23" ht="15.95" customHeight="1" x14ac:dyDescent="0.25">
      <c r="B26" s="75" t="s">
        <v>61</v>
      </c>
      <c r="C26" s="290">
        <f>OR(AND(C12,D12),AND(E26,OR(C12,D12)))*1</f>
        <v>1</v>
      </c>
      <c r="D26" s="280"/>
      <c r="E26" s="290">
        <f>OR(AND(E12,F12),AND(G26,OR(E12,F12)))*1</f>
        <v>1</v>
      </c>
      <c r="F26" s="280"/>
      <c r="G26" s="290">
        <f>OR(AND(G12,H12),AND(I26,OR(G12,H12)))*1</f>
        <v>1</v>
      </c>
      <c r="H26" s="280"/>
      <c r="I26" s="290">
        <f>OR(AND(I12,J12),AND(K26,OR(I12,J12)))*1</f>
        <v>1</v>
      </c>
      <c r="J26" s="280"/>
      <c r="K26" s="290">
        <f>OR(AND(K12,L12),AND(M26,OR(K12,L12)))*1</f>
        <v>0</v>
      </c>
      <c r="L26" s="280"/>
      <c r="M26" s="290">
        <f>OR(AND(M12,N12),AND(O26,OR(M12,N12)))*1</f>
        <v>0</v>
      </c>
      <c r="N26" s="280"/>
      <c r="O26" s="290">
        <f>OR(AND(O12,P12),AND(Q26,OR(O12,P12)))*1</f>
        <v>1</v>
      </c>
      <c r="P26" s="280"/>
      <c r="Q26" s="290">
        <f>OR(AND(Q12,R12),AND(S26,OR(Q12,R12)))*1</f>
        <v>1</v>
      </c>
      <c r="R26" s="280"/>
      <c r="S26" s="202">
        <f>$F$6</f>
        <v>1</v>
      </c>
      <c r="T26" s="42"/>
    </row>
    <row r="27" spans="1:23" ht="15.95" customHeight="1" x14ac:dyDescent="0.25">
      <c r="C27" s="288">
        <f t="shared" ref="C27" si="12">OR(AND(C12,D12,E26),AND(NOT(C26),OR(C12,D12,E26)))*1</f>
        <v>0</v>
      </c>
      <c r="D27" s="289"/>
      <c r="E27" s="286">
        <f t="shared" ref="E27" si="13">OR(AND(E12,F12,G26),AND(NOT(E26),OR(E12,F12,G26)))*1</f>
        <v>1</v>
      </c>
      <c r="F27" s="287"/>
      <c r="G27" s="288">
        <f t="shared" ref="G27" si="14">OR(AND(G12,H12,I26),AND(NOT(G26),OR(G12,H12,I26)))*1</f>
        <v>0</v>
      </c>
      <c r="H27" s="289"/>
      <c r="I27" s="286">
        <f t="shared" ref="I27" si="15">OR(AND(I12,J12,K26),AND(NOT(I26),OR(I12,J12,K26)))*1</f>
        <v>0</v>
      </c>
      <c r="J27" s="287"/>
      <c r="K27" s="288">
        <f t="shared" ref="K27" si="16">OR(AND(K12,L12,M26),AND(NOT(K26),OR(K12,L12,M26)))*1</f>
        <v>1</v>
      </c>
      <c r="L27" s="289"/>
      <c r="M27" s="286">
        <f t="shared" ref="M27" si="17">OR(AND(M12,N12,O26),AND(NOT(M26),OR(M12,N12,O26)))*1</f>
        <v>1</v>
      </c>
      <c r="N27" s="287"/>
      <c r="O27" s="288">
        <f>OR(AND(O12,P12,Q26),AND(NOT(O26),OR(O12,P12,Q26)))*1</f>
        <v>0</v>
      </c>
      <c r="P27" s="289"/>
      <c r="Q27" s="286">
        <f>OR(AND(Q12,R12,S26),AND(NOT(Q26),OR(Q12,R12,S26)))*1</f>
        <v>1</v>
      </c>
      <c r="R27" s="287"/>
      <c r="S27" s="20"/>
    </row>
    <row r="28" spans="1:23" ht="15.95" customHeight="1" x14ac:dyDescent="0.25">
      <c r="B28" s="106" t="s">
        <v>73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38">
        <f>Q27+2*O27+4*M27+8*K27+16*I27+32*G27+64*E27-128*C27</f>
        <v>77</v>
      </c>
      <c r="N28" s="106" t="s">
        <v>23</v>
      </c>
      <c r="O28" s="106"/>
      <c r="P28" s="106"/>
      <c r="Q28" s="106"/>
      <c r="R28" s="6" t="str">
        <f>IF(M28=M7,"YES","NO")</f>
        <v>YES</v>
      </c>
      <c r="U28"/>
      <c r="V28"/>
    </row>
    <row r="29" spans="1:23" ht="15.95" customHeight="1" x14ac:dyDescent="0.25">
      <c r="N29" s="106" t="s">
        <v>24</v>
      </c>
      <c r="O29" s="106"/>
      <c r="P29" s="106"/>
      <c r="Q29" s="106"/>
      <c r="R29" s="40" t="str">
        <f>IF(C$12&lt;&gt;D$12,"NO",IF(AND(C$12=D$12,C$12=C$27),"NO","YES"))</f>
        <v>NO</v>
      </c>
      <c r="U29"/>
      <c r="V29"/>
    </row>
    <row r="30" spans="1:23" ht="15.95" customHeight="1" x14ac:dyDescent="0.25">
      <c r="O30" s="40"/>
    </row>
    <row r="31" spans="1:23" ht="15.95" customHeight="1" x14ac:dyDescent="0.25"/>
    <row r="32" spans="1:23" ht="15.95" customHeight="1" x14ac:dyDescent="0.25">
      <c r="T32" s="159" t="s">
        <v>216</v>
      </c>
      <c r="U32" s="181" t="s">
        <v>217</v>
      </c>
    </row>
    <row r="33" spans="16:16" customFormat="1" ht="15.95" customHeight="1" x14ac:dyDescent="0.25">
      <c r="P33" t="s">
        <v>221</v>
      </c>
    </row>
    <row r="34" spans="16:16" customFormat="1" ht="15.95" customHeight="1" x14ac:dyDescent="0.25">
      <c r="P34" t="s">
        <v>218</v>
      </c>
    </row>
    <row r="35" spans="16:16" customFormat="1" ht="15.95" customHeight="1" x14ac:dyDescent="0.25">
      <c r="P35" t="s">
        <v>219</v>
      </c>
    </row>
    <row r="36" spans="16:16" customFormat="1" ht="15.95" customHeight="1" x14ac:dyDescent="0.25">
      <c r="P36" t="s">
        <v>220</v>
      </c>
    </row>
    <row r="37" spans="16:16" customFormat="1" ht="15.95" customHeight="1" x14ac:dyDescent="0.25"/>
    <row r="38" spans="16:16" customFormat="1" ht="15.95" customHeight="1" x14ac:dyDescent="0.25"/>
    <row r="39" spans="16:16" customFormat="1" ht="15.95" customHeight="1" x14ac:dyDescent="0.25"/>
    <row r="40" spans="16:16" customFormat="1" ht="15.95" customHeight="1" x14ac:dyDescent="0.25"/>
    <row r="41" spans="16:16" customFormat="1" ht="15.95" customHeight="1" x14ac:dyDescent="0.25"/>
    <row r="42" spans="16:16" customFormat="1" ht="15.95" customHeight="1" x14ac:dyDescent="0.25"/>
    <row r="43" spans="16:16" customFormat="1" ht="15.95" customHeight="1" x14ac:dyDescent="0.25"/>
    <row r="44" spans="16:16" customFormat="1" ht="15.95" customHeight="1" x14ac:dyDescent="0.25"/>
    <row r="45" spans="16:16" customFormat="1" ht="15.95" customHeight="1" x14ac:dyDescent="0.25"/>
    <row r="46" spans="16:16" customFormat="1" ht="15.95" customHeight="1" x14ac:dyDescent="0.25"/>
    <row r="47" spans="16:16" customFormat="1" ht="15.95" customHeight="1" x14ac:dyDescent="0.25"/>
    <row r="48" spans="16:16" customFormat="1" ht="15.95" customHeight="1" x14ac:dyDescent="0.25"/>
    <row r="49" customFormat="1" ht="15.95" customHeight="1" x14ac:dyDescent="0.25"/>
    <row r="50" customFormat="1" ht="15.95" customHeight="1" x14ac:dyDescent="0.25"/>
    <row r="51" customFormat="1" ht="15.95" customHeight="1" x14ac:dyDescent="0.25"/>
    <row r="52" customFormat="1" ht="15.95" customHeight="1" x14ac:dyDescent="0.25"/>
    <row r="53" customFormat="1" ht="15.95" customHeight="1" x14ac:dyDescent="0.25"/>
  </sheetData>
  <mergeCells count="48">
    <mergeCell ref="C27:D27"/>
    <mergeCell ref="E27:F27"/>
    <mergeCell ref="G27:H27"/>
    <mergeCell ref="I27:J27"/>
    <mergeCell ref="K27:L27"/>
    <mergeCell ref="M27:N27"/>
    <mergeCell ref="O27:P27"/>
    <mergeCell ref="Q27:R27"/>
    <mergeCell ref="O21:P21"/>
    <mergeCell ref="Q21:R21"/>
    <mergeCell ref="M26:N26"/>
    <mergeCell ref="O26:P26"/>
    <mergeCell ref="Q26:R26"/>
    <mergeCell ref="M21:N21"/>
    <mergeCell ref="C26:D26"/>
    <mergeCell ref="E26:F26"/>
    <mergeCell ref="G26:H26"/>
    <mergeCell ref="I26:J26"/>
    <mergeCell ref="K26:L26"/>
    <mergeCell ref="C21:D21"/>
    <mergeCell ref="E21:F21"/>
    <mergeCell ref="G21:H21"/>
    <mergeCell ref="I21:J21"/>
    <mergeCell ref="K21:L21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9:N19"/>
    <mergeCell ref="M18:N18"/>
    <mergeCell ref="O18:P18"/>
    <mergeCell ref="Q18:R18"/>
    <mergeCell ref="C18:D18"/>
    <mergeCell ref="E18:F18"/>
    <mergeCell ref="G18:H18"/>
    <mergeCell ref="I18:J18"/>
    <mergeCell ref="K18:L18"/>
  </mergeCells>
  <conditionalFormatting sqref="R8">
    <cfRule type="containsText" dxfId="58" priority="10" operator="containsText" text="NO">
      <formula>NOT(ISERROR(SEARCH("NO",R8)))</formula>
    </cfRule>
    <cfRule type="containsText" dxfId="57" priority="11" operator="containsText" text="YES">
      <formula>NOT(ISERROR(SEARCH("YES",R8)))</formula>
    </cfRule>
  </conditionalFormatting>
  <conditionalFormatting sqref="M5:M6">
    <cfRule type="cellIs" dxfId="56" priority="9" operator="notBetween">
      <formula>-127</formula>
      <formula>127</formula>
    </cfRule>
  </conditionalFormatting>
  <conditionalFormatting sqref="O30 R29">
    <cfRule type="containsText" dxfId="55" priority="3" operator="containsText" text="NO">
      <formula>NOT(ISERROR(SEARCH("NO",O29)))</formula>
    </cfRule>
    <cfRule type="containsText" dxfId="54" priority="4" operator="containsText" text="YES">
      <formula>NOT(ISERROR(SEARCH("YES",O29)))</formula>
    </cfRule>
  </conditionalFormatting>
  <conditionalFormatting sqref="R28">
    <cfRule type="containsText" dxfId="53" priority="1" operator="containsText" text="NO">
      <formula>NOT(ISERROR(SEARCH("NO",R28)))</formula>
    </cfRule>
    <cfRule type="containsText" dxfId="52" priority="2" operator="containsText" text="YES">
      <formula>NOT(ISERROR(SEARCH("YES",R28)))</formula>
    </cfRule>
  </conditionalFormatting>
  <pageMargins left="0.7" right="0.7" top="0.75" bottom="0.75" header="0.3" footer="0.3"/>
  <ignoredErrors>
    <ignoredError sqref="D12:S14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workbookViewId="0">
      <selection activeCell="AR10" sqref="AR10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9" customWidth="1"/>
    <col min="22" max="22" width="5.7109375" style="80" customWidth="1"/>
    <col min="23" max="23" width="5.7109375" style="172" customWidth="1"/>
    <col min="24" max="58" width="5.7109375" customWidth="1"/>
  </cols>
  <sheetData>
    <row r="1" spans="1:44" ht="18.75" x14ac:dyDescent="0.3">
      <c r="B1" s="43" t="s">
        <v>210</v>
      </c>
    </row>
    <row r="2" spans="1:44" ht="15.95" customHeight="1" x14ac:dyDescent="0.25">
      <c r="X2" t="s">
        <v>260</v>
      </c>
      <c r="AC2" s="240"/>
      <c r="AD2" s="106" t="s">
        <v>230</v>
      </c>
      <c r="AE2" s="106"/>
      <c r="AF2" s="183"/>
      <c r="AI2" s="240"/>
      <c r="AJ2" t="s">
        <v>262</v>
      </c>
      <c r="AO2" s="240"/>
      <c r="AP2" s="106" t="s">
        <v>230</v>
      </c>
      <c r="AQ2" s="106"/>
      <c r="AR2" s="183"/>
    </row>
    <row r="3" spans="1:44" ht="15.95" customHeight="1" thickBot="1" x14ac:dyDescent="0.3">
      <c r="X3" s="17" t="s">
        <v>222</v>
      </c>
      <c r="Y3" s="17"/>
      <c r="Z3" s="17"/>
      <c r="AA3" s="17"/>
      <c r="AB3" s="17"/>
      <c r="AC3" s="182">
        <v>4</v>
      </c>
      <c r="AD3" s="182">
        <v>8</v>
      </c>
      <c r="AE3" s="182">
        <v>16</v>
      </c>
      <c r="AF3" s="184" t="s">
        <v>228</v>
      </c>
      <c r="AH3" t="s">
        <v>225</v>
      </c>
      <c r="AI3" s="239">
        <v>1</v>
      </c>
      <c r="AJ3" s="17" t="s">
        <v>222</v>
      </c>
      <c r="AK3" s="17"/>
      <c r="AL3" s="17"/>
      <c r="AM3" s="17"/>
      <c r="AN3" s="17"/>
      <c r="AO3" s="182">
        <v>4</v>
      </c>
      <c r="AP3" s="182">
        <v>8</v>
      </c>
      <c r="AQ3" s="182">
        <v>16</v>
      </c>
      <c r="AR3" s="184" t="s">
        <v>228</v>
      </c>
    </row>
    <row r="4" spans="1:44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  <c r="X4" t="s">
        <v>223</v>
      </c>
      <c r="AB4" t="s">
        <v>224</v>
      </c>
      <c r="AC4" s="240">
        <f>ttpg+(no-1+N/no-1+no-1)*ttao+ttxor</f>
        <v>11</v>
      </c>
      <c r="AD4" s="240">
        <f>ttpg+(no-1+N/no-1+no-1)*ttao+ttxor</f>
        <v>17</v>
      </c>
      <c r="AE4" s="240">
        <f>ttpg+(no-1+N/no-1+no-1)*ttao+ttxor</f>
        <v>32</v>
      </c>
      <c r="AF4" s="183">
        <v>16</v>
      </c>
      <c r="AH4" t="s">
        <v>229</v>
      </c>
      <c r="AI4" s="239">
        <v>1</v>
      </c>
      <c r="AJ4" t="s">
        <v>223</v>
      </c>
      <c r="AN4" t="s">
        <v>224</v>
      </c>
      <c r="AO4" s="240">
        <f>ttpg+(LOG(nno,2)+N/nno-1+nno-1)*ttao+ttxor</f>
        <v>10</v>
      </c>
      <c r="AP4" s="240">
        <f>ttpg+(LOG(nno,2)+N/nno-1+nno-1)*ttao+ttxor</f>
        <v>13</v>
      </c>
      <c r="AQ4" s="240">
        <f>ttpg+(LOG(nno,2)+N/nno-1+nno-1)*ttao+ttxor</f>
        <v>21</v>
      </c>
      <c r="AR4" s="183">
        <v>16</v>
      </c>
    </row>
    <row r="5" spans="1:44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-100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  <c r="AC5" s="240">
        <f>ttpg+(no-1+N/no-1+no-1)*ttao+ttxor</f>
        <v>15</v>
      </c>
      <c r="AD5" s="240">
        <f>ttpg+(no-1+N/no-1+no-1)*ttao+ttxor</f>
        <v>19</v>
      </c>
      <c r="AE5" s="240">
        <f>ttpg+(no-1+N/no-1+no-1)*ttao+ttxor</f>
        <v>33</v>
      </c>
      <c r="AF5" s="183">
        <v>32</v>
      </c>
      <c r="AI5" s="239"/>
      <c r="AO5" s="240">
        <f>ttpg+(LOG(nno,2)+N/nno-1+nno-1)*ttao+ttxor</f>
        <v>14</v>
      </c>
      <c r="AP5" s="240">
        <f>ttpg+(LOG(nno,2)+N/nno-1+nno-1)*ttao+ttxor</f>
        <v>15</v>
      </c>
      <c r="AQ5" s="240">
        <f>ttpg+(LOG(nno,2)+N/nno-1+nno-1)*ttao+ttxor</f>
        <v>22</v>
      </c>
      <c r="AR5" s="183">
        <v>32</v>
      </c>
    </row>
    <row r="6" spans="1:44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  <c r="AC6" s="240">
        <f>ttpg+(no-1+N/no-1+no-1)*ttao+ttxor</f>
        <v>23</v>
      </c>
      <c r="AD6" s="240">
        <f>ttpg+(no-1+N/no-1+no-1)*ttao+ttxor</f>
        <v>23</v>
      </c>
      <c r="AE6" s="240">
        <f>ttpg+(no-1+N/no-1+no-1)*ttao+ttxor</f>
        <v>35</v>
      </c>
      <c r="AF6" s="183">
        <v>64</v>
      </c>
      <c r="AH6" t="s">
        <v>227</v>
      </c>
      <c r="AI6" s="239">
        <v>1</v>
      </c>
      <c r="AO6" s="240">
        <f>ttpg+(LOG(nno,2)+N/nno-1+nno-1)*ttao+ttxor</f>
        <v>22</v>
      </c>
      <c r="AP6" s="240">
        <f>ttpg+(LOG(nno,2)+N/nno-1+nno-1)*ttao+ttxor</f>
        <v>19</v>
      </c>
      <c r="AQ6" s="240">
        <f>ttpg+(LOG(nno,2)+N/nno-1+nno-1)*ttao+ttxor</f>
        <v>24</v>
      </c>
      <c r="AR6" s="183">
        <v>64</v>
      </c>
    </row>
    <row r="7" spans="1:44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-102</v>
      </c>
      <c r="N7" s="45"/>
      <c r="O7" s="45"/>
      <c r="P7" s="45"/>
      <c r="Q7" s="45"/>
      <c r="R7" s="45"/>
      <c r="S7" s="45"/>
      <c r="T7" s="45"/>
      <c r="U7" s="70"/>
      <c r="AC7" s="240">
        <f>ttpg+(no-1+N/no-1+no-1)*ttao+ttxor</f>
        <v>39</v>
      </c>
      <c r="AD7" s="240">
        <f>ttpg+(no-1+N/no-1+no-1)*ttao+ttxor</f>
        <v>31</v>
      </c>
      <c r="AE7" s="240">
        <f>ttpg+(no-1+N/no-1+no-1)*ttao+ttxor</f>
        <v>39</v>
      </c>
      <c r="AF7" s="183">
        <v>128</v>
      </c>
      <c r="AO7" s="240">
        <f>ttpg+(LOG(nno,2)+N/nno-1+nno-1)*ttao+ttxor</f>
        <v>38</v>
      </c>
      <c r="AP7" s="240">
        <f>ttpg+(LOG(nno,2)+N/nno-1+nno-1)*ttao+ttxor</f>
        <v>27</v>
      </c>
      <c r="AQ7" s="240">
        <f>ttpg+(LOG(nno,2)+N/nno-1+nno-1)*ttao+ttxor</f>
        <v>28</v>
      </c>
      <c r="AR7" s="183">
        <v>128</v>
      </c>
    </row>
    <row r="8" spans="1:44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>
        <f>Q22+2*O22+4*M22+8*K22+16*I22+32*G22+64*E22-128*C22</f>
        <v>-102</v>
      </c>
      <c r="N8" s="105" t="s">
        <v>23</v>
      </c>
      <c r="O8" s="105"/>
      <c r="P8" s="105"/>
      <c r="Q8" s="105"/>
      <c r="R8" s="73" t="str">
        <f>IF(M8=M7,"YES","NO")</f>
        <v>YES</v>
      </c>
      <c r="S8" s="45"/>
      <c r="T8" s="45"/>
      <c r="U8" s="70"/>
    </row>
    <row r="9" spans="1:44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44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44" ht="15.95" customHeight="1" x14ac:dyDescent="0.25">
      <c r="A11" s="60"/>
      <c r="B11" s="45"/>
      <c r="C11" s="221">
        <f>IF(M5&gt;=0,0,1)</f>
        <v>1</v>
      </c>
      <c r="D11" s="222">
        <f>IF(M6&gt;=0,0,1)</f>
        <v>0</v>
      </c>
      <c r="E11" s="107">
        <f>IF($C11,AND((256+$M5)&gt;=64,ISODD((256+$M5)/64)),AND($M5&gt;=64,ISODD($M5/64)))*1</f>
        <v>0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0</v>
      </c>
      <c r="M11" s="107">
        <f>IF($C11,AND((256+$M5)&gt;=4,ISODD((256+$M5)/4)),AND($M5&gt;=4,ISODD($M5/4)))*1</f>
        <v>1</v>
      </c>
      <c r="N11" s="107">
        <f>IF($D11,AND((256+$M6)&gt;=4,ISODD((256+$M6)/4)),AND($M6&gt;=4,ISODD($M6/4)))*1</f>
        <v>0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1</v>
      </c>
      <c r="Q11" s="107">
        <f>IF($C11,ISODD(256+$M5),ISODD($M5))*1</f>
        <v>0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44" ht="15.95" customHeight="1" x14ac:dyDescent="0.25">
      <c r="A12" s="60"/>
      <c r="B12" s="45"/>
      <c r="C12" s="223">
        <f>C11</f>
        <v>1</v>
      </c>
      <c r="D12" s="223">
        <f>IF($F$6,NOT(D11),D11)*1</f>
        <v>1</v>
      </c>
      <c r="E12" s="85">
        <f>E11</f>
        <v>0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1</v>
      </c>
      <c r="M12" s="85">
        <f>M11</f>
        <v>1</v>
      </c>
      <c r="N12" s="85">
        <f>IF($F$6,NOT(N11),N11)*1</f>
        <v>1</v>
      </c>
      <c r="O12" s="223">
        <f>O11</f>
        <v>0</v>
      </c>
      <c r="P12" s="223">
        <f>IF($F$6,NOT(P11),P11)*1</f>
        <v>0</v>
      </c>
      <c r="Q12" s="85">
        <f>Q11</f>
        <v>0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44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</row>
    <row r="14" spans="1:44" ht="15.95" customHeight="1" x14ac:dyDescent="0.25">
      <c r="A14" s="60"/>
      <c r="B14" s="95"/>
      <c r="C14" s="223">
        <f t="shared" ref="C14" si="0">AND(C12,D12)*1</f>
        <v>1</v>
      </c>
      <c r="D14" s="223">
        <f t="shared" ref="D14" si="1">IF(C12,NOT(D12),D12)*1</f>
        <v>0</v>
      </c>
      <c r="E14" s="85">
        <f t="shared" ref="E14" si="2">AND(E12,F12)*1</f>
        <v>0</v>
      </c>
      <c r="F14" s="85">
        <f t="shared" ref="F14" si="3">IF(E12,NOT(F12),F12)*1</f>
        <v>1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1</v>
      </c>
      <c r="L14" s="223">
        <f t="shared" ref="L14" si="9">IF(K12,NOT(L12),L12)*1</f>
        <v>0</v>
      </c>
      <c r="M14" s="85">
        <f t="shared" ref="M14" si="10">AND(M12,N12)*1</f>
        <v>1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0</v>
      </c>
      <c r="Q14" s="85">
        <f>AND(Q12,R12)*1</f>
        <v>0</v>
      </c>
      <c r="R14" s="85">
        <f>IF(Q12,NOT(R12),R12)*1</f>
        <v>1</v>
      </c>
      <c r="S14" s="202">
        <f>$F$6</f>
        <v>1</v>
      </c>
      <c r="T14" s="58" t="s">
        <v>92</v>
      </c>
      <c r="U14" s="67"/>
    </row>
    <row r="15" spans="1:44" ht="15.95" customHeight="1" x14ac:dyDescent="0.25">
      <c r="A15" s="53"/>
      <c r="C15" s="110" t="s">
        <v>132</v>
      </c>
      <c r="D15" s="110" t="s">
        <v>126</v>
      </c>
      <c r="E15" s="109"/>
      <c r="F15" s="109"/>
      <c r="G15" s="110" t="s">
        <v>134</v>
      </c>
      <c r="H15" s="110" t="s">
        <v>127</v>
      </c>
      <c r="I15" s="109"/>
      <c r="J15" s="109"/>
      <c r="K15" s="110" t="s">
        <v>135</v>
      </c>
      <c r="L15" s="110" t="s">
        <v>128</v>
      </c>
      <c r="M15" s="109"/>
      <c r="N15" s="109"/>
      <c r="O15" s="110" t="s">
        <v>259</v>
      </c>
      <c r="P15" s="110" t="s">
        <v>117</v>
      </c>
      <c r="Q15" s="290">
        <f>OR(Q14,AND(R14,S14))*1</f>
        <v>1</v>
      </c>
      <c r="R15" s="280"/>
      <c r="S15" s="63"/>
    </row>
    <row r="16" spans="1:44" ht="15.95" customHeight="1" x14ac:dyDescent="0.25">
      <c r="A16" s="101"/>
      <c r="B16" s="45"/>
      <c r="C16" s="110" t="s">
        <v>133</v>
      </c>
      <c r="D16" s="110" t="s">
        <v>129</v>
      </c>
      <c r="E16" s="8"/>
      <c r="F16" s="8"/>
      <c r="G16" s="8"/>
      <c r="H16" s="8"/>
      <c r="I16" s="8"/>
      <c r="J16" s="8"/>
      <c r="K16" s="110" t="s">
        <v>122</v>
      </c>
      <c r="L16" s="110" t="s">
        <v>115</v>
      </c>
      <c r="M16" s="8"/>
      <c r="N16" s="8"/>
      <c r="O16" s="290">
        <f>OR(O14,AND(P14,Q15))*1</f>
        <v>0</v>
      </c>
      <c r="P16" s="280"/>
      <c r="Q16" s="8"/>
      <c r="R16" s="8"/>
      <c r="S16" s="63"/>
    </row>
    <row r="17" spans="1:40" ht="15.95" customHeight="1" x14ac:dyDescent="0.25">
      <c r="A17" s="101"/>
      <c r="B17" s="98" t="s">
        <v>61</v>
      </c>
      <c r="C17" s="110" t="s">
        <v>118</v>
      </c>
      <c r="D17" s="110" t="s">
        <v>111</v>
      </c>
      <c r="M17" s="290">
        <f>OR(M14,AND(N14,O16))*1</f>
        <v>1</v>
      </c>
      <c r="N17" s="280"/>
      <c r="S17" s="63"/>
      <c r="V17"/>
      <c r="W17"/>
    </row>
    <row r="18" spans="1:40" ht="15.95" customHeight="1" x14ac:dyDescent="0.25">
      <c r="A18" s="111"/>
      <c r="B18" s="67"/>
      <c r="K18" s="290">
        <f>OR(K14,AND(L14,M17))*1</f>
        <v>1</v>
      </c>
      <c r="L18" s="280"/>
      <c r="U18" s="70"/>
      <c r="V18"/>
      <c r="W18"/>
    </row>
    <row r="19" spans="1:40" ht="15.95" customHeight="1" x14ac:dyDescent="0.25">
      <c r="A19" s="71"/>
      <c r="B19" s="71"/>
      <c r="I19" s="290">
        <f>OR(I14,AND(J14,K18))*1</f>
        <v>1</v>
      </c>
      <c r="J19" s="280"/>
      <c r="V19"/>
      <c r="W19"/>
    </row>
    <row r="20" spans="1:40" ht="15.95" customHeight="1" x14ac:dyDescent="0.25">
      <c r="A20" s="7"/>
      <c r="B20" s="7"/>
      <c r="G20" s="290">
        <f>OR(G14,AND(H14,I19))*1</f>
        <v>1</v>
      </c>
      <c r="H20" s="280"/>
      <c r="V20"/>
      <c r="W20"/>
    </row>
    <row r="21" spans="1:40" ht="15.95" customHeight="1" x14ac:dyDescent="0.25">
      <c r="A21" s="8"/>
      <c r="E21" s="290">
        <f>OR(E14,AND(F14,G20))*1</f>
        <v>1</v>
      </c>
      <c r="F21" s="280"/>
      <c r="V21"/>
      <c r="W21"/>
    </row>
    <row r="22" spans="1:40" ht="15.95" customHeight="1" x14ac:dyDescent="0.25">
      <c r="A22" s="8"/>
      <c r="C22" s="288">
        <f t="shared" ref="C22" si="12">IF(D14,NOT(E21),E21)*1</f>
        <v>1</v>
      </c>
      <c r="D22" s="289"/>
      <c r="E22" s="286">
        <f>IF(F14,NOT(G20),G20)*1</f>
        <v>0</v>
      </c>
      <c r="F22" s="287"/>
      <c r="G22" s="288">
        <f>IF(H14,NOT(I19),I19)*1</f>
        <v>0</v>
      </c>
      <c r="H22" s="289"/>
      <c r="I22" s="286">
        <f>IF(J14,NOT(K18),K18)*1</f>
        <v>1</v>
      </c>
      <c r="J22" s="287"/>
      <c r="K22" s="288">
        <f>IF(L14,NOT(M17),M17)*1</f>
        <v>1</v>
      </c>
      <c r="L22" s="289"/>
      <c r="M22" s="286">
        <f>IF(N14,NOT(O16),O16)*1</f>
        <v>0</v>
      </c>
      <c r="N22" s="287"/>
      <c r="O22" s="288">
        <f>IF(P14,NOT(Q15),Q15)*1</f>
        <v>1</v>
      </c>
      <c r="P22" s="289"/>
      <c r="Q22" s="286">
        <f>IF(R14,NOT(S14),S14)*1</f>
        <v>0</v>
      </c>
      <c r="R22" s="287"/>
      <c r="S22" s="20"/>
      <c r="T22" s="67" t="s">
        <v>68</v>
      </c>
      <c r="U22" s="70"/>
    </row>
    <row r="23" spans="1:40" ht="15.95" customHeight="1" x14ac:dyDescent="0.25">
      <c r="A23" s="8"/>
      <c r="C23" s="260" t="s">
        <v>69</v>
      </c>
      <c r="D23" s="257"/>
      <c r="E23" s="258" t="s">
        <v>37</v>
      </c>
      <c r="F23" s="259"/>
      <c r="G23" s="260" t="s">
        <v>38</v>
      </c>
      <c r="H23" s="257"/>
      <c r="I23" s="258" t="s">
        <v>39</v>
      </c>
      <c r="J23" s="259"/>
      <c r="K23" s="260" t="s">
        <v>40</v>
      </c>
      <c r="L23" s="257"/>
      <c r="M23" s="258" t="s">
        <v>41</v>
      </c>
      <c r="N23" s="259"/>
      <c r="O23" s="260" t="s">
        <v>42</v>
      </c>
      <c r="P23" s="257"/>
      <c r="Q23" s="258" t="s">
        <v>36</v>
      </c>
      <c r="R23" s="259"/>
      <c r="S23" s="54"/>
      <c r="T23" s="63"/>
      <c r="U23" s="70"/>
    </row>
    <row r="24" spans="1:40" ht="15.95" customHeight="1" x14ac:dyDescent="0.25">
      <c r="A24" s="8"/>
      <c r="C24" s="260" t="s">
        <v>60</v>
      </c>
      <c r="D24" s="257"/>
      <c r="E24" s="258" t="s">
        <v>60</v>
      </c>
      <c r="F24" s="259"/>
      <c r="G24" s="260" t="s">
        <v>60</v>
      </c>
      <c r="H24" s="257"/>
      <c r="I24" s="258" t="s">
        <v>60</v>
      </c>
      <c r="J24" s="259"/>
      <c r="K24" s="260" t="s">
        <v>60</v>
      </c>
      <c r="L24" s="257"/>
      <c r="M24" s="258" t="s">
        <v>60</v>
      </c>
      <c r="N24" s="259"/>
      <c r="O24" s="260" t="s">
        <v>60</v>
      </c>
      <c r="P24" s="257"/>
      <c r="Q24" s="258" t="s">
        <v>60</v>
      </c>
      <c r="R24" s="259"/>
      <c r="S24" s="54" t="s">
        <v>61</v>
      </c>
      <c r="T24" s="54" t="s">
        <v>61</v>
      </c>
      <c r="U24" s="89" t="s">
        <v>62</v>
      </c>
      <c r="AN24">
        <f>LOG(32,2)</f>
        <v>5</v>
      </c>
    </row>
    <row r="25" spans="1:40" ht="15.95" customHeight="1" x14ac:dyDescent="0.25">
      <c r="A25" s="8"/>
    </row>
    <row r="26" spans="1:40" ht="15.95" customHeight="1" x14ac:dyDescent="0.25">
      <c r="O26" s="169"/>
    </row>
    <row r="27" spans="1:40" ht="15.95" customHeight="1" x14ac:dyDescent="0.25"/>
    <row r="28" spans="1:40" ht="15.95" customHeight="1" x14ac:dyDescent="0.25">
      <c r="P28" s="7"/>
      <c r="Q28" s="7"/>
      <c r="R28" s="7"/>
      <c r="S28" s="7"/>
      <c r="T28" s="71"/>
      <c r="U28" s="71"/>
      <c r="V28" s="245"/>
      <c r="W28" s="71"/>
      <c r="X28" s="7"/>
    </row>
    <row r="29" spans="1:40" ht="15.95" customHeight="1" x14ac:dyDescent="0.25">
      <c r="P29" s="7"/>
      <c r="Q29" s="7"/>
      <c r="R29" s="7"/>
      <c r="S29" s="7"/>
      <c r="T29" s="7"/>
      <c r="U29" s="7"/>
      <c r="V29" s="7"/>
      <c r="W29" s="7"/>
      <c r="X29" s="7"/>
    </row>
    <row r="30" spans="1:40" ht="15.95" customHeight="1" x14ac:dyDescent="0.25">
      <c r="P30" s="7"/>
      <c r="Q30" s="7"/>
      <c r="R30" s="7"/>
      <c r="S30" s="7"/>
      <c r="T30" s="7"/>
      <c r="U30" s="7"/>
      <c r="V30" s="7"/>
      <c r="W30" s="7"/>
      <c r="X30" s="7"/>
    </row>
    <row r="31" spans="1:40" ht="15.95" customHeight="1" x14ac:dyDescent="0.25">
      <c r="P31" s="7"/>
      <c r="Q31" s="7"/>
      <c r="R31" s="7"/>
      <c r="S31" s="7"/>
      <c r="T31" s="7"/>
      <c r="U31" s="7"/>
      <c r="V31" s="7"/>
      <c r="W31" s="7"/>
      <c r="X31" s="7"/>
    </row>
    <row r="32" spans="1:40" ht="15.95" customHeight="1" x14ac:dyDescent="0.25">
      <c r="T32" s="159" t="s">
        <v>216</v>
      </c>
      <c r="U32" s="181" t="s">
        <v>217</v>
      </c>
      <c r="X32" s="7"/>
    </row>
    <row r="33" spans="16:24" ht="15.95" customHeight="1" x14ac:dyDescent="0.25">
      <c r="P33" t="s">
        <v>221</v>
      </c>
      <c r="U33"/>
      <c r="V33"/>
      <c r="W33"/>
      <c r="X33" s="7"/>
    </row>
    <row r="34" spans="16:24" ht="15.95" customHeight="1" x14ac:dyDescent="0.25">
      <c r="P34" t="s">
        <v>218</v>
      </c>
      <c r="U34"/>
      <c r="V34"/>
      <c r="W34"/>
    </row>
    <row r="35" spans="16:24" ht="15.95" customHeight="1" x14ac:dyDescent="0.25">
      <c r="P35" t="s">
        <v>219</v>
      </c>
      <c r="U35"/>
      <c r="V35"/>
      <c r="W35"/>
    </row>
    <row r="36" spans="16:24" ht="15.95" customHeight="1" x14ac:dyDescent="0.25">
      <c r="P36" t="s">
        <v>220</v>
      </c>
      <c r="U36"/>
      <c r="V36"/>
      <c r="W36"/>
    </row>
    <row r="37" spans="16:24" ht="15.95" customHeight="1" x14ac:dyDescent="0.25">
      <c r="U37"/>
      <c r="V37"/>
      <c r="W37"/>
    </row>
    <row r="38" spans="16:24" ht="15.95" customHeight="1" x14ac:dyDescent="0.25">
      <c r="U38"/>
      <c r="V38"/>
      <c r="W38"/>
    </row>
    <row r="39" spans="16:24" ht="15.95" customHeight="1" x14ac:dyDescent="0.25">
      <c r="U39"/>
      <c r="V39"/>
      <c r="W39"/>
    </row>
    <row r="40" spans="16:24" ht="15.95" customHeight="1" x14ac:dyDescent="0.25">
      <c r="U40"/>
      <c r="V40"/>
      <c r="W40"/>
    </row>
    <row r="41" spans="16:24" ht="15.95" customHeight="1" x14ac:dyDescent="0.25">
      <c r="U41"/>
      <c r="V41"/>
      <c r="W41"/>
    </row>
    <row r="42" spans="16:24" ht="15.95" customHeight="1" x14ac:dyDescent="0.25">
      <c r="U42"/>
      <c r="V42"/>
      <c r="W42"/>
    </row>
    <row r="43" spans="16:24" ht="15.95" customHeight="1" x14ac:dyDescent="0.25">
      <c r="U43"/>
      <c r="V43"/>
      <c r="W43"/>
    </row>
    <row r="44" spans="16:24" ht="15.95" customHeight="1" x14ac:dyDescent="0.25">
      <c r="U44"/>
      <c r="V44"/>
      <c r="W44"/>
    </row>
    <row r="45" spans="16:24" ht="15.95" customHeight="1" x14ac:dyDescent="0.25">
      <c r="U45"/>
      <c r="V45"/>
      <c r="W45"/>
    </row>
    <row r="46" spans="16:24" ht="15.95" customHeight="1" x14ac:dyDescent="0.25">
      <c r="U46"/>
      <c r="V46"/>
      <c r="W46"/>
    </row>
    <row r="47" spans="16:24" ht="15.95" customHeight="1" x14ac:dyDescent="0.25">
      <c r="U47"/>
      <c r="V47"/>
      <c r="W47"/>
    </row>
    <row r="48" spans="16:24" ht="15.95" customHeight="1" x14ac:dyDescent="0.25">
      <c r="U48"/>
      <c r="V48"/>
      <c r="W48"/>
    </row>
    <row r="49" spans="21:23" ht="15.95" customHeight="1" x14ac:dyDescent="0.25">
      <c r="U49"/>
      <c r="V49"/>
      <c r="W49"/>
    </row>
  </sheetData>
  <mergeCells count="31"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16:P16"/>
    <mergeCell ref="Q15:R15"/>
    <mergeCell ref="C22:D22"/>
    <mergeCell ref="E22:F22"/>
    <mergeCell ref="G22:H22"/>
    <mergeCell ref="I22:J22"/>
    <mergeCell ref="K22:L22"/>
    <mergeCell ref="M22:N22"/>
    <mergeCell ref="O22:P22"/>
    <mergeCell ref="Q22:R22"/>
    <mergeCell ref="E21:F21"/>
    <mergeCell ref="G20:H20"/>
    <mergeCell ref="I19:J19"/>
    <mergeCell ref="K18:L18"/>
    <mergeCell ref="M17:N17"/>
  </mergeCells>
  <conditionalFormatting sqref="R8">
    <cfRule type="containsText" dxfId="51" priority="6" operator="containsText" text="NO">
      <formula>NOT(ISERROR(SEARCH("NO",R8)))</formula>
    </cfRule>
    <cfRule type="containsText" dxfId="50" priority="7" operator="containsText" text="YES">
      <formula>NOT(ISERROR(SEARCH("YES",R8)))</formula>
    </cfRule>
  </conditionalFormatting>
  <conditionalFormatting sqref="M5:M6">
    <cfRule type="cellIs" dxfId="49" priority="5" operator="notBetween">
      <formula>-127</formula>
      <formula>127</formula>
    </cfRule>
  </conditionalFormatting>
  <conditionalFormatting sqref="O26">
    <cfRule type="containsText" dxfId="48" priority="3" operator="containsText" text="NO">
      <formula>NOT(ISERROR(SEARCH("NO",O26)))</formula>
    </cfRule>
    <cfRule type="containsText" dxfId="47" priority="4" operator="containsText" text="YES">
      <formula>NOT(ISERROR(SEARCH("YES",O26)))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activeCell="X30" sqref="X30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2" width="5.7109375" style="80" customWidth="1"/>
    <col min="23" max="23" width="5.7109375" style="41" customWidth="1"/>
    <col min="24" max="58" width="5.7109375" customWidth="1"/>
  </cols>
  <sheetData>
    <row r="1" spans="1:23" ht="18.75" x14ac:dyDescent="0.3">
      <c r="B1" s="43" t="s">
        <v>186</v>
      </c>
    </row>
    <row r="2" spans="1:23" ht="15.95" customHeight="1" x14ac:dyDescent="0.25"/>
    <row r="3" spans="1:23" ht="15.95" customHeight="1" x14ac:dyDescent="0.25"/>
    <row r="4" spans="1:23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23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23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32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23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57</v>
      </c>
      <c r="N7" s="45"/>
      <c r="O7" s="45"/>
      <c r="P7" s="45"/>
      <c r="Q7" s="45"/>
      <c r="R7" s="45"/>
      <c r="S7" s="45"/>
      <c r="T7" s="45"/>
      <c r="U7" s="70"/>
    </row>
    <row r="8" spans="1:23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Q18+2*O18+4*M18+8*K18+16*I18+32*G18+64*E18-128*C18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23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23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23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1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0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0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23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0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1</v>
      </c>
      <c r="M12" s="85">
        <f>M11</f>
        <v>0</v>
      </c>
      <c r="N12" s="85">
        <f>IF($F$6,NOT(N11),N11)*1</f>
        <v>1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23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112" t="s">
        <v>106</v>
      </c>
      <c r="R13" s="85" t="s">
        <v>107</v>
      </c>
      <c r="S13" s="63">
        <f>$F$6</f>
        <v>1</v>
      </c>
      <c r="T13" s="45"/>
      <c r="U13" s="67"/>
    </row>
    <row r="14" spans="1:23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0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1</v>
      </c>
      <c r="L14" s="223">
        <f t="shared" ref="L14" si="9">IF(K12,NOT(L12),L12)*1</f>
        <v>0</v>
      </c>
      <c r="M14" s="85">
        <f t="shared" ref="M14" si="10">AND(M12,N12)*1</f>
        <v>0</v>
      </c>
      <c r="N14" s="85">
        <f t="shared" ref="N14" si="11">IF(M12,NOT(N12),N12)*1</f>
        <v>1</v>
      </c>
      <c r="O14" s="223">
        <f>AND(O12,P12)*1</f>
        <v>0</v>
      </c>
      <c r="P14" s="223">
        <f>IF(O12,NOT(P12),P12)*1</f>
        <v>1</v>
      </c>
      <c r="Q14" s="85">
        <f>OR(AND(Q12,R12),AND(R14,$F$6))*1</f>
        <v>1</v>
      </c>
      <c r="R14" s="85">
        <f>IF(Q12,NOT(R12),R12)*1</f>
        <v>0</v>
      </c>
      <c r="S14" s="63"/>
      <c r="T14" s="58" t="s">
        <v>92</v>
      </c>
      <c r="U14" s="67"/>
    </row>
    <row r="15" spans="1:23" ht="15.95" customHeight="1" x14ac:dyDescent="0.25">
      <c r="A15" s="53"/>
      <c r="C15" s="110" t="s">
        <v>132</v>
      </c>
      <c r="D15" s="110" t="s">
        <v>126</v>
      </c>
      <c r="E15" s="109" t="s">
        <v>138</v>
      </c>
      <c r="F15" s="109" t="s">
        <v>138</v>
      </c>
      <c r="G15" s="110" t="s">
        <v>134</v>
      </c>
      <c r="H15" s="110" t="s">
        <v>127</v>
      </c>
      <c r="I15" s="99" t="s">
        <v>138</v>
      </c>
      <c r="J15" s="99" t="s">
        <v>138</v>
      </c>
      <c r="K15" s="110" t="s">
        <v>135</v>
      </c>
      <c r="L15" s="110" t="s">
        <v>128</v>
      </c>
      <c r="M15" s="99" t="s">
        <v>138</v>
      </c>
      <c r="N15" s="99" t="s">
        <v>138</v>
      </c>
      <c r="O15" s="110" t="s">
        <v>136</v>
      </c>
      <c r="P15" s="110" t="s">
        <v>105</v>
      </c>
      <c r="Q15" s="99" t="s">
        <v>138</v>
      </c>
      <c r="R15" s="99" t="s">
        <v>138</v>
      </c>
      <c r="S15" s="63" t="s">
        <v>65</v>
      </c>
    </row>
    <row r="16" spans="1:23" ht="15.95" customHeight="1" x14ac:dyDescent="0.25">
      <c r="A16" s="101"/>
      <c r="B16" s="45"/>
      <c r="C16" s="110" t="s">
        <v>133</v>
      </c>
      <c r="D16" s="110" t="s">
        <v>129</v>
      </c>
      <c r="E16" s="99" t="s">
        <v>138</v>
      </c>
      <c r="F16" s="99" t="s">
        <v>138</v>
      </c>
      <c r="G16" s="99" t="s">
        <v>138</v>
      </c>
      <c r="H16" s="99" t="s">
        <v>138</v>
      </c>
      <c r="I16" s="99" t="s">
        <v>138</v>
      </c>
      <c r="J16" s="99" t="s">
        <v>138</v>
      </c>
      <c r="K16" s="110" t="s">
        <v>103</v>
      </c>
      <c r="L16" s="110" t="s">
        <v>104</v>
      </c>
      <c r="M16" s="99" t="s">
        <v>138</v>
      </c>
      <c r="N16" s="99" t="s">
        <v>138</v>
      </c>
      <c r="O16" s="99" t="s">
        <v>138</v>
      </c>
      <c r="P16" s="99" t="s">
        <v>138</v>
      </c>
      <c r="Q16" s="99" t="s">
        <v>138</v>
      </c>
      <c r="R16" s="99" t="s">
        <v>138</v>
      </c>
      <c r="S16" s="63" t="s">
        <v>65</v>
      </c>
    </row>
    <row r="17" spans="1:23" ht="15.95" customHeight="1" x14ac:dyDescent="0.25">
      <c r="A17" s="101"/>
      <c r="B17" s="98" t="s">
        <v>61</v>
      </c>
      <c r="C17" s="110" t="s">
        <v>130</v>
      </c>
      <c r="D17" s="110" t="s">
        <v>137</v>
      </c>
      <c r="E17" s="281" t="s">
        <v>94</v>
      </c>
      <c r="F17" s="296"/>
      <c r="G17" s="281" t="s">
        <v>95</v>
      </c>
      <c r="H17" s="296"/>
      <c r="I17" s="281" t="s">
        <v>96</v>
      </c>
      <c r="J17" s="296"/>
      <c r="K17" s="281" t="s">
        <v>97</v>
      </c>
      <c r="L17" s="296"/>
      <c r="M17" s="281" t="s">
        <v>98</v>
      </c>
      <c r="N17" s="296"/>
      <c r="O17" s="281" t="s">
        <v>99</v>
      </c>
      <c r="P17" s="296"/>
      <c r="Q17" s="281" t="s">
        <v>100</v>
      </c>
      <c r="R17" s="296"/>
      <c r="S17" s="63" t="s">
        <v>65</v>
      </c>
      <c r="V17"/>
      <c r="W17"/>
    </row>
    <row r="18" spans="1:23" ht="15.95" customHeight="1" x14ac:dyDescent="0.25">
      <c r="A18" s="71"/>
      <c r="B18" s="71"/>
      <c r="C18" s="260" t="s">
        <v>131</v>
      </c>
      <c r="D18" s="257"/>
      <c r="E18" s="258" t="s">
        <v>131</v>
      </c>
      <c r="F18" s="259"/>
      <c r="G18" s="260" t="s">
        <v>131</v>
      </c>
      <c r="H18" s="257"/>
      <c r="I18" s="258" t="s">
        <v>131</v>
      </c>
      <c r="J18" s="259"/>
      <c r="K18" s="260" t="s">
        <v>131</v>
      </c>
      <c r="L18" s="257"/>
      <c r="M18" s="258" t="s">
        <v>131</v>
      </c>
      <c r="N18" s="259"/>
      <c r="O18" s="298" t="s">
        <v>131</v>
      </c>
      <c r="P18" s="299"/>
      <c r="Q18" s="258" t="s">
        <v>131</v>
      </c>
      <c r="R18" s="259"/>
      <c r="S18" s="58" t="s">
        <v>68</v>
      </c>
      <c r="T18" s="67"/>
      <c r="U18" s="70"/>
      <c r="V18"/>
      <c r="W18"/>
    </row>
    <row r="19" spans="1:23" ht="15.95" customHeight="1" x14ac:dyDescent="0.25">
      <c r="A19" s="7"/>
      <c r="B19" s="7"/>
      <c r="C19" s="260" t="s">
        <v>69</v>
      </c>
      <c r="D19" s="257"/>
      <c r="E19" s="258" t="s">
        <v>37</v>
      </c>
      <c r="F19" s="259"/>
      <c r="G19" s="260" t="s">
        <v>38</v>
      </c>
      <c r="H19" s="257"/>
      <c r="I19" s="258" t="s">
        <v>39</v>
      </c>
      <c r="J19" s="259"/>
      <c r="K19" s="260" t="s">
        <v>40</v>
      </c>
      <c r="L19" s="257"/>
      <c r="M19" s="258" t="s">
        <v>41</v>
      </c>
      <c r="N19" s="259"/>
      <c r="O19" s="298" t="s">
        <v>42</v>
      </c>
      <c r="P19" s="299"/>
      <c r="Q19" s="258" t="s">
        <v>36</v>
      </c>
      <c r="R19" s="259"/>
      <c r="S19" s="54"/>
      <c r="T19" s="63"/>
      <c r="U19" s="70"/>
      <c r="V19"/>
      <c r="W19"/>
    </row>
    <row r="20" spans="1:23" ht="15.95" customHeight="1" x14ac:dyDescent="0.25">
      <c r="A20" s="8"/>
      <c r="C20" s="260" t="s">
        <v>60</v>
      </c>
      <c r="D20" s="257"/>
      <c r="E20" s="258" t="s">
        <v>60</v>
      </c>
      <c r="F20" s="259"/>
      <c r="G20" s="260" t="s">
        <v>60</v>
      </c>
      <c r="H20" s="257"/>
      <c r="I20" s="258" t="s">
        <v>60</v>
      </c>
      <c r="J20" s="259"/>
      <c r="K20" s="260" t="s">
        <v>60</v>
      </c>
      <c r="L20" s="257"/>
      <c r="M20" s="258" t="s">
        <v>60</v>
      </c>
      <c r="N20" s="259"/>
      <c r="O20" s="298" t="s">
        <v>60</v>
      </c>
      <c r="P20" s="299"/>
      <c r="Q20" s="258" t="s">
        <v>60</v>
      </c>
      <c r="R20" s="259"/>
      <c r="S20" s="54" t="s">
        <v>61</v>
      </c>
      <c r="T20" s="54" t="s">
        <v>61</v>
      </c>
      <c r="U20" s="89" t="s">
        <v>62</v>
      </c>
      <c r="V20"/>
      <c r="W20"/>
    </row>
    <row r="21" spans="1:23" ht="15.95" customHeight="1" x14ac:dyDescent="0.25">
      <c r="A21" s="8"/>
    </row>
    <row r="22" spans="1:23" ht="15.95" customHeight="1" x14ac:dyDescent="0.25">
      <c r="A22" s="8"/>
    </row>
    <row r="23" spans="1:23" ht="15.95" customHeight="1" x14ac:dyDescent="0.25">
      <c r="A23" s="8"/>
    </row>
    <row r="24" spans="1:23" ht="15.95" customHeight="1" x14ac:dyDescent="0.25">
      <c r="B24" t="s">
        <v>110</v>
      </c>
    </row>
    <row r="25" spans="1:23" ht="15.95" customHeight="1" x14ac:dyDescent="0.25">
      <c r="B25" t="s">
        <v>109</v>
      </c>
      <c r="S25" t="s">
        <v>30</v>
      </c>
    </row>
    <row r="26" spans="1:23" ht="15.95" customHeight="1" x14ac:dyDescent="0.25">
      <c r="B26" s="75" t="s">
        <v>61</v>
      </c>
      <c r="C26" s="290">
        <f>OR(AND(C12,D12),AND(E26,OR(C12,D12)))*1</f>
        <v>1</v>
      </c>
      <c r="D26" s="280"/>
      <c r="E26" s="290">
        <f>OR(AND(E12,F12),AND(G26,OR(E12,F12)))*1</f>
        <v>1</v>
      </c>
      <c r="F26" s="280"/>
      <c r="G26" s="290">
        <f>OR(AND(G12,H12),AND(I26,OR(G12,H12)))*1</f>
        <v>0</v>
      </c>
      <c r="H26" s="280"/>
      <c r="I26" s="290">
        <f>OR(AND(I12,J12),AND(K26,OR(I12,J12)))*1</f>
        <v>1</v>
      </c>
      <c r="J26" s="280"/>
      <c r="K26" s="290">
        <f>OR(AND(K12,L12),AND(M26,OR(K12,L12)))*1</f>
        <v>1</v>
      </c>
      <c r="L26" s="280"/>
      <c r="M26" s="290">
        <f>OR(AND(M12,N12),AND(O26,OR(M12,N12)))*1</f>
        <v>1</v>
      </c>
      <c r="N26" s="280"/>
      <c r="O26" s="290">
        <f>OR(AND(O12,P12),AND(Q26,OR(O12,P12)))*1</f>
        <v>1</v>
      </c>
      <c r="P26" s="280"/>
      <c r="Q26" s="290">
        <f>OR(AND(Q12,R12),AND(S26,OR(Q12,R12)))*1</f>
        <v>1</v>
      </c>
      <c r="R26" s="280"/>
      <c r="S26" s="202">
        <f>$F$6</f>
        <v>1</v>
      </c>
      <c r="T26" s="42"/>
    </row>
    <row r="27" spans="1:23" ht="15.95" customHeight="1" x14ac:dyDescent="0.25">
      <c r="C27" s="288">
        <f t="shared" ref="C27" si="12">OR(AND(C12,D12,E26),AND(NOT(C26),OR(C12,D12,E26)))*1</f>
        <v>0</v>
      </c>
      <c r="D27" s="289"/>
      <c r="E27" s="286">
        <f t="shared" ref="E27" si="13">OR(AND(E12,F12,G26),AND(NOT(E26),OR(E12,F12,G26)))*1</f>
        <v>0</v>
      </c>
      <c r="F27" s="287"/>
      <c r="G27" s="288">
        <f t="shared" ref="G27" si="14">OR(AND(G12,H12,I26),AND(NOT(G26),OR(G12,H12,I26)))*1</f>
        <v>1</v>
      </c>
      <c r="H27" s="289"/>
      <c r="I27" s="286">
        <f t="shared" ref="I27" si="15">OR(AND(I12,J12,K26),AND(NOT(I26),OR(I12,J12,K26)))*1</f>
        <v>1</v>
      </c>
      <c r="J27" s="287"/>
      <c r="K27" s="288">
        <f t="shared" ref="K27" si="16">OR(AND(K12,L12,M26),AND(NOT(K26),OR(K12,L12,M26)))*1</f>
        <v>1</v>
      </c>
      <c r="L27" s="289"/>
      <c r="M27" s="286">
        <f t="shared" ref="M27" si="17">OR(AND(M12,N12,O26),AND(NOT(M26),OR(M12,N12,O26)))*1</f>
        <v>0</v>
      </c>
      <c r="N27" s="287"/>
      <c r="O27" s="288">
        <f>OR(AND(O12,P12,Q26),AND(NOT(O26),OR(O12,P12,Q26)))*1</f>
        <v>0</v>
      </c>
      <c r="P27" s="289"/>
      <c r="Q27" s="286">
        <f>OR(AND(Q12,R12,S26),AND(NOT(Q26),OR(Q12,R12,S26)))*1</f>
        <v>1</v>
      </c>
      <c r="R27" s="287"/>
      <c r="S27" s="20"/>
    </row>
    <row r="28" spans="1:23" ht="15.95" customHeight="1" x14ac:dyDescent="0.25">
      <c r="B28" s="106" t="s">
        <v>73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38">
        <f>Q27+2*O27+4*M27+8*K27+16*I27+32*G27+64*E27-128*C27</f>
        <v>57</v>
      </c>
      <c r="N28" s="106" t="s">
        <v>23</v>
      </c>
      <c r="O28" s="106"/>
      <c r="P28" s="106"/>
      <c r="Q28" s="106"/>
      <c r="R28" s="6" t="str">
        <f>IF(M28=M7,"YES","NO")</f>
        <v>YES</v>
      </c>
      <c r="U28"/>
      <c r="V28"/>
    </row>
    <row r="29" spans="1:23" ht="15.95" customHeight="1" x14ac:dyDescent="0.25">
      <c r="N29" s="106" t="s">
        <v>24</v>
      </c>
      <c r="O29" s="106"/>
      <c r="P29" s="106"/>
      <c r="Q29" s="106"/>
      <c r="R29" s="40" t="str">
        <f>IF(C$12&lt;&gt;D$12,"NO",IF(AND(C$12=D$12,C$12=C$27),"NO","YES"))</f>
        <v>NO</v>
      </c>
      <c r="U29"/>
      <c r="V29"/>
    </row>
    <row r="30" spans="1:23" ht="15.95" customHeight="1" x14ac:dyDescent="0.25">
      <c r="O30" s="40"/>
    </row>
    <row r="31" spans="1:23" ht="15.95" customHeight="1" x14ac:dyDescent="0.25"/>
    <row r="32" spans="1:23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</sheetData>
  <mergeCells count="47">
    <mergeCell ref="Q17:R17"/>
    <mergeCell ref="E17:F17"/>
    <mergeCell ref="G17:H17"/>
    <mergeCell ref="I17:J17"/>
    <mergeCell ref="K17:L17"/>
    <mergeCell ref="M17:N17"/>
    <mergeCell ref="O17:P17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9:N19"/>
    <mergeCell ref="M18:N18"/>
    <mergeCell ref="O18:P18"/>
    <mergeCell ref="Q18:R18"/>
    <mergeCell ref="C18:D18"/>
    <mergeCell ref="E18:F18"/>
    <mergeCell ref="G18:H18"/>
    <mergeCell ref="I18:J18"/>
    <mergeCell ref="K18:L18"/>
  </mergeCells>
  <conditionalFormatting sqref="R8">
    <cfRule type="containsText" dxfId="46" priority="6" operator="containsText" text="NO">
      <formula>NOT(ISERROR(SEARCH("NO",R8)))</formula>
    </cfRule>
    <cfRule type="containsText" dxfId="45" priority="7" operator="containsText" text="YES">
      <formula>NOT(ISERROR(SEARCH("YES",R8)))</formula>
    </cfRule>
  </conditionalFormatting>
  <conditionalFormatting sqref="M5:M6">
    <cfRule type="cellIs" dxfId="44" priority="5" operator="notBetween">
      <formula>-127</formula>
      <formula>127</formula>
    </cfRule>
  </conditionalFormatting>
  <conditionalFormatting sqref="O30 R29">
    <cfRule type="containsText" dxfId="43" priority="3" operator="containsText" text="NO">
      <formula>NOT(ISERROR(SEARCH("NO",O29)))</formula>
    </cfRule>
    <cfRule type="containsText" dxfId="42" priority="4" operator="containsText" text="YES">
      <formula>NOT(ISERROR(SEARCH("YES",O29)))</formula>
    </cfRule>
  </conditionalFormatting>
  <conditionalFormatting sqref="R28">
    <cfRule type="containsText" dxfId="41" priority="1" operator="containsText" text="NO">
      <formula>NOT(ISERROR(SEARCH("NO",R28)))</formula>
    </cfRule>
    <cfRule type="containsText" dxfId="40" priority="2" operator="containsText" text="YES">
      <formula>NOT(ISERROR(SEARCH("YES",R28)))</formula>
    </cfRule>
  </conditionalFormatting>
  <pageMargins left="0.7" right="0.7" top="0.75" bottom="0.75" header="0.3" footer="0.3"/>
  <ignoredErrors>
    <ignoredError sqref="D12:S16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AM25" sqref="AM25"/>
    </sheetView>
  </sheetViews>
  <sheetFormatPr defaultRowHeight="15" x14ac:dyDescent="0.25"/>
  <cols>
    <col min="1" max="2" width="5.7109375" customWidth="1"/>
    <col min="3" max="3" width="6.7109375" style="113" customWidth="1"/>
    <col min="4" max="18" width="5.7109375" style="113" customWidth="1"/>
    <col min="19" max="41" width="5.7109375" customWidth="1"/>
    <col min="42" max="49" width="4.7109375" customWidth="1"/>
  </cols>
  <sheetData>
    <row r="1" spans="1:36" ht="18.75" x14ac:dyDescent="0.3">
      <c r="B1" s="43" t="s">
        <v>185</v>
      </c>
    </row>
    <row r="2" spans="1:36" ht="15.95" customHeight="1" x14ac:dyDescent="0.25"/>
    <row r="3" spans="1:36" ht="15.95" customHeight="1" x14ac:dyDescent="0.25"/>
    <row r="4" spans="1:36" ht="15.95" customHeight="1" x14ac:dyDescent="0.25">
      <c r="A4" s="81"/>
      <c r="B4" s="82"/>
      <c r="K4" s="113" t="s">
        <v>101</v>
      </c>
    </row>
    <row r="5" spans="1:36" ht="15.95" customHeight="1" x14ac:dyDescent="0.25">
      <c r="A5" s="81"/>
      <c r="Q5" s="113" t="s">
        <v>30</v>
      </c>
      <c r="S5" s="1" t="s">
        <v>0</v>
      </c>
      <c r="T5" s="2"/>
      <c r="U5" s="1" t="s">
        <v>59</v>
      </c>
      <c r="V5" s="2"/>
      <c r="W5" s="3" t="s">
        <v>1</v>
      </c>
      <c r="X5" s="300">
        <v>4</v>
      </c>
      <c r="Y5" s="248"/>
      <c r="Z5" s="15" t="s">
        <v>139</v>
      </c>
      <c r="AA5" s="15" t="s">
        <v>25</v>
      </c>
    </row>
    <row r="6" spans="1:36" ht="15.95" customHeight="1" x14ac:dyDescent="0.25">
      <c r="A6" s="81"/>
      <c r="M6" s="113" t="s">
        <v>2</v>
      </c>
      <c r="Q6" s="114">
        <v>1</v>
      </c>
      <c r="S6" s="1" t="s">
        <v>3</v>
      </c>
      <c r="T6" s="2"/>
      <c r="U6" s="1" t="s">
        <v>59</v>
      </c>
      <c r="V6" s="2"/>
      <c r="W6" s="3" t="s">
        <v>4</v>
      </c>
      <c r="X6" s="300">
        <v>2</v>
      </c>
      <c r="Y6" s="248"/>
      <c r="Z6" s="15" t="s">
        <v>139</v>
      </c>
      <c r="AA6" t="s">
        <v>140</v>
      </c>
    </row>
    <row r="7" spans="1:36" ht="15.95" customHeight="1" thickBot="1" x14ac:dyDescent="0.3">
      <c r="A7" s="81"/>
      <c r="W7" s="39" t="s">
        <v>5</v>
      </c>
      <c r="X7" s="301">
        <f>IF(Q6,X5-X6,X5+X6)</f>
        <v>2</v>
      </c>
      <c r="Y7" s="302"/>
      <c r="Z7" s="15" t="s">
        <v>139</v>
      </c>
      <c r="AA7" t="s">
        <v>141</v>
      </c>
    </row>
    <row r="8" spans="1:36" ht="15.95" customHeight="1" thickBot="1" x14ac:dyDescent="0.3">
      <c r="A8" s="81"/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118" t="s">
        <v>19</v>
      </c>
      <c r="AI8" s="21"/>
      <c r="AJ8" s="71"/>
    </row>
    <row r="9" spans="1:36" ht="15.95" customHeight="1" x14ac:dyDescent="0.25">
      <c r="A9" s="81"/>
      <c r="C9" s="204">
        <f>IF(X5&lt;0,1,0)</f>
        <v>0</v>
      </c>
      <c r="D9" s="205">
        <f>IF(X6&lt;0,1,0)</f>
        <v>0</v>
      </c>
      <c r="E9" s="119">
        <f>IF($C9,AND((65536+$X5)&gt;=16384,ISODD((65536+$X5)/16384)),AND($X5&gt;=16384,ISODD($X5/16384)))*1</f>
        <v>0</v>
      </c>
      <c r="F9" s="119">
        <f>IF($D9,AND((65536+$X6)&gt;=16384,ISODD((65536+$X6)/16384)),AND($X6&gt;=16384,ISODD($X6/16384)))*1</f>
        <v>0</v>
      </c>
      <c r="G9" s="205">
        <f>IF($C9,AND((65536+$X5)&gt;=8192,ISODD((65536+$X5)/8192)),AND($X5&gt;=8192,ISODD($X5/8192)))*1</f>
        <v>0</v>
      </c>
      <c r="H9" s="205">
        <f>IF($D9,AND((65536+$X6)&gt;=8192,ISODD((65536+$X6)/8192)),AND($X6&gt;=8192,ISODD($X6/8192)))*1</f>
        <v>0</v>
      </c>
      <c r="I9" s="119">
        <f>IF($C9,AND((65536+$X5)&gt;=4096,ISODD((65536+$X5)/4096)),AND($X5&gt;=4096,ISODD($X5/4096)))*1</f>
        <v>0</v>
      </c>
      <c r="J9" s="119">
        <f>IF($D9,AND((65536+$X6)&gt;=4096,ISODD((65536+$X6)/4096)),AND($X6&gt;=4096,ISODD($X6/4096)))*1</f>
        <v>0</v>
      </c>
      <c r="K9" s="205">
        <f>IF($C9,AND((65536+$X5)&gt;=2048,ISODD((65536+$X5)/2048)),AND($X5&gt;=2048,ISODD($X5/2048)))*1</f>
        <v>0</v>
      </c>
      <c r="L9" s="205">
        <f>IF($D9,AND((65536+$X6)&gt;=2048,ISODD((65536+$X6)/2048)),AND($X6&gt;=2048,ISODD($X6/2048)))*1</f>
        <v>0</v>
      </c>
      <c r="M9" s="119">
        <f>IF($C9,AND((65536+$X5)&gt;=1024,ISODD((65536+$X5)/1024)),AND($X5&gt;=1024,ISODD($X5/1024)))*1</f>
        <v>0</v>
      </c>
      <c r="N9" s="119">
        <f>IF($D9,AND((65536+$X6)&gt;=1024,ISODD((65536+$X6)/1024)),AND($X6&gt;=1024,ISODD($X6/1024)))*1</f>
        <v>0</v>
      </c>
      <c r="O9" s="205">
        <f>IF($C9,AND((65536+$X5)&gt;=512,ISODD((65536+$X5)/512)),AND($X5&gt;=512,ISODD($X5/512)))*1</f>
        <v>0</v>
      </c>
      <c r="P9" s="205">
        <f>IF($D9,AND((65536+$X6)&gt;=512,ISODD((65536+$X6)/512)),AND($X6&gt;=512,ISODD($X6/512)))*1</f>
        <v>0</v>
      </c>
      <c r="Q9" s="119">
        <f>IF($C9,AND((65536+$X5)&gt;=256,ISODD((65536+$X5)/256)),AND($X5&gt;=256,ISODD($X5/256)))*1</f>
        <v>0</v>
      </c>
      <c r="R9" s="119">
        <f>IF($D9,AND((65536+$X6)&gt;=256,ISODD((65536+$X6)/256)),AND($X6&gt;=256,ISODD($X6/256)))*1</f>
        <v>0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0</v>
      </c>
      <c r="U9" s="28">
        <f>IF($C9,AND((65536+$X5)&gt;=64,ISODD((65536+$X5)/64)),AND($X5&gt;=64,ISODD($X5/64)))*1</f>
        <v>0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0</v>
      </c>
      <c r="AB9" s="210">
        <f>IF($D9,AND((65536+$X6)&gt;=8,ISODD((65536+$X6)/8)),AND($X6&gt;=8,ISODD($X6/8)))*1</f>
        <v>0</v>
      </c>
      <c r="AC9" s="28">
        <f>IF($C9,AND((65536+$X5)&gt;=4,ISODD((65536+$X5)/4)),AND($X5&gt;=4,ISODD($X5/4)))*1</f>
        <v>1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1</v>
      </c>
      <c r="AG9" s="28">
        <f>IF($C9,ISODD(65536+$X5),ISODD($X5))*1</f>
        <v>0</v>
      </c>
      <c r="AH9" s="31">
        <f>IF($D9,ISODD(65536+$X6),ISODD($X6))*1</f>
        <v>0</v>
      </c>
      <c r="AI9" s="21"/>
      <c r="AJ9" s="21"/>
    </row>
    <row r="10" spans="1:36" ht="15.95" customHeight="1" x14ac:dyDescent="0.25">
      <c r="A10" s="81"/>
      <c r="C10" s="206">
        <f>C9</f>
        <v>0</v>
      </c>
      <c r="D10" s="207">
        <f>IF($Q6,NOT(D9)*1,D9)</f>
        <v>1</v>
      </c>
      <c r="E10" s="120">
        <f>E9</f>
        <v>0</v>
      </c>
      <c r="F10" s="120">
        <f>IF($Q6,NOT(F9)*1,F9)</f>
        <v>1</v>
      </c>
      <c r="G10" s="207">
        <f>G9</f>
        <v>0</v>
      </c>
      <c r="H10" s="207">
        <f>IF($Q6,NOT(H9)*1,H9)</f>
        <v>1</v>
      </c>
      <c r="I10" s="120">
        <f>I9</f>
        <v>0</v>
      </c>
      <c r="J10" s="120">
        <f>IF($Q6,NOT(J9)*1,J9)</f>
        <v>1</v>
      </c>
      <c r="K10" s="207">
        <f>K9</f>
        <v>0</v>
      </c>
      <c r="L10" s="207">
        <f>IF($Q6,NOT(L9)*1,L9)</f>
        <v>1</v>
      </c>
      <c r="M10" s="120">
        <f>M9</f>
        <v>0</v>
      </c>
      <c r="N10" s="120">
        <f>IF($Q6,NOT(N9)*1,N9)</f>
        <v>1</v>
      </c>
      <c r="O10" s="207">
        <f>O9</f>
        <v>0</v>
      </c>
      <c r="P10" s="207">
        <f>IF($Q6,NOT(P9)*1,P9)</f>
        <v>1</v>
      </c>
      <c r="Q10" s="120">
        <f>Q9</f>
        <v>0</v>
      </c>
      <c r="R10" s="120">
        <f>IF($Q6,NOT(R9)*1,R9)</f>
        <v>1</v>
      </c>
      <c r="S10" s="211">
        <f>S9</f>
        <v>0</v>
      </c>
      <c r="T10" s="211">
        <f>IF($Q6,NOT(T9)*1,T9)</f>
        <v>1</v>
      </c>
      <c r="U10" s="79">
        <f>U9</f>
        <v>0</v>
      </c>
      <c r="V10" s="79">
        <f>IF($Q6,NOT(V9)*1,V9)</f>
        <v>1</v>
      </c>
      <c r="W10" s="211">
        <f>W9</f>
        <v>0</v>
      </c>
      <c r="X10" s="211">
        <f>IF($Q6,NOT(X9)*1,X9)</f>
        <v>1</v>
      </c>
      <c r="Y10" s="79">
        <f>Y9</f>
        <v>0</v>
      </c>
      <c r="Z10" s="79">
        <f>IF($Q6,NOT(Z9)*1,Z9)</f>
        <v>1</v>
      </c>
      <c r="AA10" s="211">
        <f>AA9</f>
        <v>0</v>
      </c>
      <c r="AB10" s="211">
        <f>IF($Q6,NOT(AB9)*1,AB9)</f>
        <v>1</v>
      </c>
      <c r="AC10" s="79">
        <f>AC9</f>
        <v>1</v>
      </c>
      <c r="AD10" s="79">
        <f>IF($Q6,NOT(AD9)*1,AD9)</f>
        <v>1</v>
      </c>
      <c r="AE10" s="211">
        <f>AE9</f>
        <v>0</v>
      </c>
      <c r="AF10" s="214">
        <f>IF($Q6,NOT(AF9)*1,AF9)</f>
        <v>0</v>
      </c>
      <c r="AG10" s="79">
        <f>AG9</f>
        <v>0</v>
      </c>
      <c r="AH10" s="121">
        <f>IF($Q6,NOT(AH9)*1,AH9)</f>
        <v>1</v>
      </c>
      <c r="AI10" s="21"/>
      <c r="AJ10" s="21"/>
    </row>
    <row r="11" spans="1:36" ht="15.95" customHeight="1" x14ac:dyDescent="0.25">
      <c r="A11" s="81"/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106</v>
      </c>
      <c r="AH11" s="125" t="s">
        <v>91</v>
      </c>
      <c r="AI11" s="21"/>
      <c r="AJ11" s="21"/>
    </row>
    <row r="12" spans="1:36" ht="15.95" customHeight="1" thickBot="1" x14ac:dyDescent="0.3">
      <c r="A12" s="81"/>
      <c r="B12" s="41"/>
      <c r="C12" s="208">
        <f>AND(C10,D10)*1</f>
        <v>0</v>
      </c>
      <c r="D12" s="209">
        <f>IF(C10,NOT(D10),D10)*1</f>
        <v>1</v>
      </c>
      <c r="E12" s="126">
        <f>AND(E10,F10)*1</f>
        <v>0</v>
      </c>
      <c r="F12" s="126">
        <f>IF(E10,NOT(F10),F10)*1</f>
        <v>1</v>
      </c>
      <c r="G12" s="209">
        <f>AND(G10,H10)*1</f>
        <v>0</v>
      </c>
      <c r="H12" s="209">
        <f>IF(G10,NOT(H10),H10)*1</f>
        <v>1</v>
      </c>
      <c r="I12" s="126">
        <f>AND(I10,J10)*1</f>
        <v>0</v>
      </c>
      <c r="J12" s="126">
        <f>IF(I10,NOT(J10),J10)*1</f>
        <v>1</v>
      </c>
      <c r="K12" s="209">
        <f>AND(K10,L10)*1</f>
        <v>0</v>
      </c>
      <c r="L12" s="209">
        <f>IF(K10,NOT(L10),L10)*1</f>
        <v>1</v>
      </c>
      <c r="M12" s="126">
        <f>AND(M10,N10)*1</f>
        <v>0</v>
      </c>
      <c r="N12" s="126">
        <f>IF(M10,NOT(N10),N10)*1</f>
        <v>1</v>
      </c>
      <c r="O12" s="209">
        <f>AND(O10,P10)*1</f>
        <v>0</v>
      </c>
      <c r="P12" s="209">
        <f>IF(O10,NOT(P10),P10)*1</f>
        <v>1</v>
      </c>
      <c r="Q12" s="126">
        <f>AND(Q10,R10)*1</f>
        <v>0</v>
      </c>
      <c r="R12" s="126">
        <f>IF(Q10,NOT(R10),R10)*1</f>
        <v>1</v>
      </c>
      <c r="S12" s="212">
        <f>AND(S10,T10)*1</f>
        <v>0</v>
      </c>
      <c r="T12" s="212">
        <f>IF(S10,NOT(T10),T10)*1</f>
        <v>1</v>
      </c>
      <c r="U12" s="127">
        <f>AND(U10,V10)*1</f>
        <v>0</v>
      </c>
      <c r="V12" s="127">
        <f>IF(U10,NOT(V10),V10)*1</f>
        <v>1</v>
      </c>
      <c r="W12" s="212">
        <f>AND(W10,X10)*1</f>
        <v>0</v>
      </c>
      <c r="X12" s="212">
        <f>IF(W10,NOT(X10),X10)*1</f>
        <v>1</v>
      </c>
      <c r="Y12" s="127">
        <f>AND(Y10,Z10)*1</f>
        <v>0</v>
      </c>
      <c r="Z12" s="127">
        <f>IF(Y10,NOT(Z10),Z10)*1</f>
        <v>1</v>
      </c>
      <c r="AA12" s="212">
        <f>AND(AA10,AB10)*1</f>
        <v>0</v>
      </c>
      <c r="AB12" s="212">
        <f>IF(AA10,NOT(AB10),AB10)*1</f>
        <v>1</v>
      </c>
      <c r="AC12" s="127">
        <f>AND(AC10,AD10)*1</f>
        <v>1</v>
      </c>
      <c r="AD12" s="127">
        <f>IF(AC10,NOT(AD10),AD10)*1</f>
        <v>0</v>
      </c>
      <c r="AE12" s="212">
        <f>AND(AE10,AF10)*1</f>
        <v>0</v>
      </c>
      <c r="AF12" s="212">
        <f>IF(AE10,NOT(AF10),AF10)*1</f>
        <v>0</v>
      </c>
      <c r="AG12" s="128">
        <f>OR(AND(AG10,AH10),AND(AH12,$Q$6))*1</f>
        <v>1</v>
      </c>
      <c r="AH12" s="129">
        <f>IF(AG10,NOT(AH10),AH10)*1</f>
        <v>1</v>
      </c>
      <c r="AI12" s="21"/>
      <c r="AJ12" s="21"/>
    </row>
    <row r="13" spans="1:36" ht="15.95" customHeight="1" x14ac:dyDescent="0.25">
      <c r="C13" s="238">
        <f t="shared" ref="C13" si="0">C12+D12*E12</f>
        <v>0</v>
      </c>
      <c r="D13" s="238">
        <f t="shared" ref="D13" si="1">D12*F12</f>
        <v>1</v>
      </c>
      <c r="E13" s="131"/>
      <c r="F13" s="132"/>
      <c r="G13" s="238">
        <f t="shared" ref="G13" si="2">G12+H12*I12</f>
        <v>0</v>
      </c>
      <c r="H13" s="238">
        <f t="shared" ref="H13" si="3">H12*J12</f>
        <v>1</v>
      </c>
      <c r="I13" s="131"/>
      <c r="J13" s="132"/>
      <c r="K13" s="238">
        <f t="shared" ref="K13" si="4">K12+L12*M12</f>
        <v>0</v>
      </c>
      <c r="L13" s="238">
        <f t="shared" ref="L13" si="5">L12*N12</f>
        <v>1</v>
      </c>
      <c r="M13" s="131"/>
      <c r="N13" s="132"/>
      <c r="O13" s="238">
        <f t="shared" ref="O13" si="6">O12+P12*Q12</f>
        <v>0</v>
      </c>
      <c r="P13" s="238">
        <f t="shared" ref="P13" si="7">P12*R12</f>
        <v>1</v>
      </c>
      <c r="Q13" s="131"/>
      <c r="R13" s="132"/>
      <c r="S13" s="238">
        <f t="shared" ref="S13" si="8">S12+T12*U12</f>
        <v>0</v>
      </c>
      <c r="T13" s="238">
        <f t="shared" ref="T13" si="9">T12*V12</f>
        <v>1</v>
      </c>
      <c r="U13" s="131"/>
      <c r="V13" s="132"/>
      <c r="W13" s="238">
        <f t="shared" ref="W13" si="10">W12+X12*Y12</f>
        <v>0</v>
      </c>
      <c r="X13" s="238">
        <f t="shared" ref="X13" si="11">X12*Z12</f>
        <v>1</v>
      </c>
      <c r="Y13" s="131"/>
      <c r="Z13" s="132"/>
      <c r="AA13" s="238">
        <f>AA12+AB12*AC12</f>
        <v>1</v>
      </c>
      <c r="AB13" s="238">
        <f>AB12*AD12</f>
        <v>0</v>
      </c>
      <c r="AC13" s="131"/>
      <c r="AD13" s="132"/>
      <c r="AE13" s="238">
        <f>OR(AE12,AND(AF12,AG12))*1</f>
        <v>0</v>
      </c>
      <c r="AF13" s="238">
        <f>AG12*AH12</f>
        <v>1</v>
      </c>
      <c r="AG13" s="131"/>
      <c r="AH13" s="132"/>
      <c r="AI13" s="8"/>
      <c r="AJ13" s="8"/>
    </row>
    <row r="14" spans="1:36" ht="15.95" customHeight="1" x14ac:dyDescent="0.25">
      <c r="C14" s="238">
        <f t="shared" ref="C14" si="12">C13+D13*G13</f>
        <v>0</v>
      </c>
      <c r="D14" s="238">
        <f t="shared" ref="D14" si="13">D13*H13</f>
        <v>1</v>
      </c>
      <c r="E14" s="237"/>
      <c r="F14" s="237"/>
      <c r="G14" s="134"/>
      <c r="H14" s="134"/>
      <c r="I14" s="131"/>
      <c r="J14" s="135"/>
      <c r="K14" s="238">
        <f t="shared" ref="K14" si="14">K13+L13*O13</f>
        <v>0</v>
      </c>
      <c r="L14" s="238">
        <f t="shared" ref="L14" si="15">L13*P13</f>
        <v>1</v>
      </c>
      <c r="M14" s="237"/>
      <c r="N14" s="237"/>
      <c r="O14" s="134"/>
      <c r="P14" s="134"/>
      <c r="Q14" s="131"/>
      <c r="R14" s="135"/>
      <c r="S14" s="238">
        <f t="shared" ref="S14" si="16">S13+T13*W13</f>
        <v>0</v>
      </c>
      <c r="T14" s="238">
        <f t="shared" ref="T14" si="17">T13*X13</f>
        <v>1</v>
      </c>
      <c r="U14" s="237"/>
      <c r="V14" s="237"/>
      <c r="W14" s="134"/>
      <c r="X14" s="134"/>
      <c r="Y14" s="131"/>
      <c r="Z14" s="135"/>
      <c r="AA14" s="238">
        <f>AA13+AB13*AE13</f>
        <v>1</v>
      </c>
      <c r="AB14" s="238">
        <f>AB13*AF13</f>
        <v>0</v>
      </c>
      <c r="AC14" s="307"/>
      <c r="AD14" s="308"/>
      <c r="AE14" s="134"/>
      <c r="AF14" s="134"/>
      <c r="AG14" s="131"/>
      <c r="AH14" s="135"/>
      <c r="AI14" s="8"/>
      <c r="AJ14" s="8"/>
    </row>
    <row r="15" spans="1:36" ht="15.95" customHeight="1" x14ac:dyDescent="0.25">
      <c r="C15" s="237">
        <f>C14+D14*$AA14</f>
        <v>1</v>
      </c>
      <c r="D15" s="237">
        <f>D14*$AB14</f>
        <v>0</v>
      </c>
      <c r="E15" s="237"/>
      <c r="F15" s="237"/>
      <c r="G15" s="237"/>
      <c r="H15" s="237"/>
      <c r="I15" s="237"/>
      <c r="J15" s="237"/>
      <c r="K15" s="134"/>
      <c r="L15" s="134"/>
      <c r="M15" s="134"/>
      <c r="N15" s="134"/>
      <c r="O15" s="134"/>
      <c r="P15" s="134"/>
      <c r="Q15" s="131"/>
      <c r="R15" s="135"/>
      <c r="S15" s="237"/>
      <c r="T15" s="237"/>
      <c r="U15" s="307"/>
      <c r="V15" s="308"/>
      <c r="W15" s="307"/>
      <c r="X15" s="308"/>
      <c r="Y15" s="307"/>
      <c r="Z15" s="308"/>
      <c r="AA15" s="134"/>
      <c r="AB15" s="134"/>
      <c r="AC15" s="134"/>
      <c r="AD15" s="134"/>
      <c r="AE15" s="134"/>
      <c r="AF15" s="134"/>
      <c r="AG15" s="131"/>
      <c r="AH15" s="135"/>
      <c r="AI15" s="7"/>
      <c r="AJ15" s="7"/>
    </row>
    <row r="16" spans="1:36" ht="15.95" customHeight="1" x14ac:dyDescent="0.25">
      <c r="B16" s="10" t="s">
        <v>61</v>
      </c>
      <c r="C16" s="203">
        <f>C15+D15*$S15</f>
        <v>1</v>
      </c>
      <c r="D16" s="203">
        <f>D15*$T15</f>
        <v>0</v>
      </c>
      <c r="E16" s="305"/>
      <c r="F16" s="306"/>
      <c r="G16" s="305"/>
      <c r="H16" s="306"/>
      <c r="I16" s="305"/>
      <c r="J16" s="306"/>
      <c r="K16" s="305"/>
      <c r="L16" s="306"/>
      <c r="M16" s="305"/>
      <c r="N16" s="306"/>
      <c r="O16" s="305"/>
      <c r="P16" s="306"/>
      <c r="Q16" s="305"/>
      <c r="R16" s="306"/>
      <c r="S16" s="137">
        <f>S15</f>
        <v>0</v>
      </c>
      <c r="T16" s="138"/>
      <c r="U16" s="139">
        <f>U15</f>
        <v>0</v>
      </c>
      <c r="V16" s="139"/>
      <c r="W16" s="139">
        <f>W15</f>
        <v>0</v>
      </c>
      <c r="X16" s="139"/>
      <c r="Y16" s="139">
        <f>Y15</f>
        <v>0</v>
      </c>
      <c r="Z16" s="139"/>
      <c r="AA16" s="139">
        <f>AA14</f>
        <v>1</v>
      </c>
      <c r="AB16" s="139"/>
      <c r="AC16" s="139">
        <f>AC14</f>
        <v>0</v>
      </c>
      <c r="AD16" s="139"/>
      <c r="AE16" s="139">
        <f>AE13</f>
        <v>0</v>
      </c>
      <c r="AF16" s="139"/>
      <c r="AG16" s="140">
        <f>AG12</f>
        <v>1</v>
      </c>
      <c r="AH16" s="141"/>
      <c r="AI16" s="21">
        <f>Q6</f>
        <v>1</v>
      </c>
      <c r="AJ16" s="7"/>
    </row>
    <row r="17" spans="1:37" ht="15.95" customHeight="1" x14ac:dyDescent="0.25">
      <c r="C17" s="303">
        <f>IF(D12,NOT(E16),E16)*1</f>
        <v>1</v>
      </c>
      <c r="D17" s="303"/>
      <c r="E17" s="304">
        <f t="shared" ref="E17" si="18">IF(F12,NOT(G16),G16)*1</f>
        <v>1</v>
      </c>
      <c r="F17" s="304"/>
      <c r="G17" s="303">
        <f t="shared" ref="G17" si="19">IF(H12,NOT(I16),I16)*1</f>
        <v>1</v>
      </c>
      <c r="H17" s="303"/>
      <c r="I17" s="304">
        <f t="shared" ref="I17" si="20">IF(J12,NOT(K16),K16)*1</f>
        <v>1</v>
      </c>
      <c r="J17" s="304"/>
      <c r="K17" s="303">
        <f t="shared" ref="K17" si="21">IF(L12,NOT(M16),M16)*1</f>
        <v>1</v>
      </c>
      <c r="L17" s="303"/>
      <c r="M17" s="304">
        <f t="shared" ref="M17" si="22">IF(N12,NOT(O16),O16)*1</f>
        <v>1</v>
      </c>
      <c r="N17" s="304"/>
      <c r="O17" s="303">
        <f t="shared" ref="O17" si="23">IF(P12,NOT(Q16),Q16)*1</f>
        <v>1</v>
      </c>
      <c r="P17" s="303"/>
      <c r="Q17" s="304">
        <f t="shared" ref="Q17" si="24">IF(R12,NOT(S16),S16)*1</f>
        <v>1</v>
      </c>
      <c r="R17" s="304"/>
      <c r="S17" s="303">
        <f t="shared" ref="S17" si="25">IF(T12,NOT(U16),U16)*1</f>
        <v>1</v>
      </c>
      <c r="T17" s="303"/>
      <c r="U17" s="304">
        <f t="shared" ref="U17" si="26">IF(V12,NOT(W16),W16)*1</f>
        <v>1</v>
      </c>
      <c r="V17" s="304"/>
      <c r="W17" s="303">
        <f t="shared" ref="W17" si="27">IF(X12,NOT(Y16),Y16)*1</f>
        <v>1</v>
      </c>
      <c r="X17" s="303"/>
      <c r="Y17" s="304">
        <f t="shared" ref="Y17" si="28">IF(Z12,NOT(AA16),AA16)*1</f>
        <v>0</v>
      </c>
      <c r="Z17" s="304"/>
      <c r="AA17" s="303">
        <f t="shared" ref="AA17" si="29">IF(AB12,NOT(AC16),AC16)*1</f>
        <v>1</v>
      </c>
      <c r="AB17" s="303"/>
      <c r="AC17" s="304">
        <f t="shared" ref="AC17" si="30">IF(AD12,NOT(AE16),AE16)*1</f>
        <v>0</v>
      </c>
      <c r="AD17" s="304"/>
      <c r="AE17" s="303">
        <f>IF(AF12,NOT(AG16),AG16)*1</f>
        <v>1</v>
      </c>
      <c r="AF17" s="303"/>
      <c r="AG17" s="304">
        <f>IF(AH12,NOT(AI16),AI16)*1</f>
        <v>0</v>
      </c>
      <c r="AH17" s="304"/>
      <c r="AI17" s="20"/>
      <c r="AJ17" s="4"/>
    </row>
    <row r="18" spans="1:37" ht="15.95" customHeight="1" x14ac:dyDescent="0.25">
      <c r="C18" s="309" t="s">
        <v>170</v>
      </c>
      <c r="D18" s="309"/>
      <c r="E18" s="310" t="s">
        <v>171</v>
      </c>
      <c r="F18" s="310"/>
      <c r="G18" s="309" t="s">
        <v>172</v>
      </c>
      <c r="H18" s="309"/>
      <c r="I18" s="310" t="s">
        <v>173</v>
      </c>
      <c r="J18" s="310"/>
      <c r="K18" s="309" t="s">
        <v>174</v>
      </c>
      <c r="L18" s="309"/>
      <c r="M18" s="310" t="s">
        <v>175</v>
      </c>
      <c r="N18" s="310"/>
      <c r="O18" s="309" t="s">
        <v>176</v>
      </c>
      <c r="P18" s="309"/>
      <c r="Q18" s="310" t="s">
        <v>69</v>
      </c>
      <c r="R18" s="310"/>
      <c r="S18" s="309" t="s">
        <v>37</v>
      </c>
      <c r="T18" s="309"/>
      <c r="U18" s="310" t="s">
        <v>38</v>
      </c>
      <c r="V18" s="310"/>
      <c r="W18" s="309" t="s">
        <v>39</v>
      </c>
      <c r="X18" s="309"/>
      <c r="Y18" s="310" t="s">
        <v>40</v>
      </c>
      <c r="Z18" s="310"/>
      <c r="AA18" s="309" t="s">
        <v>41</v>
      </c>
      <c r="AB18" s="309"/>
      <c r="AC18" s="310" t="s">
        <v>42</v>
      </c>
      <c r="AD18" s="310"/>
      <c r="AE18" s="309" t="s">
        <v>36</v>
      </c>
      <c r="AF18" s="309"/>
      <c r="AG18" s="310" t="s">
        <v>35</v>
      </c>
      <c r="AH18" s="310"/>
      <c r="AI18" s="142"/>
      <c r="AJ18" s="4"/>
    </row>
    <row r="19" spans="1:37" ht="15.95" customHeight="1" x14ac:dyDescent="0.25"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</row>
    <row r="20" spans="1:37" ht="15.95" customHeight="1" x14ac:dyDescent="0.25"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54" t="s">
        <v>73</v>
      </c>
      <c r="R20" s="154"/>
      <c r="S20" s="154"/>
      <c r="T20" s="154"/>
      <c r="U20" s="154"/>
      <c r="V20" s="154"/>
      <c r="W20" s="154"/>
      <c r="X20" s="311">
        <f>AG17+2*AE17+4*AC17+8*AA17+16*Y17+32*W17+64*U17+128*S17+256*Q17+512*O17+1024*M17+2048*K17+4096*I17+8192*(G17+2*E17-4*C17)</f>
        <v>-22</v>
      </c>
      <c r="Y20" s="312"/>
      <c r="Z20" s="154" t="s">
        <v>23</v>
      </c>
      <c r="AA20" s="154"/>
      <c r="AB20" s="154"/>
      <c r="AC20" s="154"/>
      <c r="AD20" s="154"/>
      <c r="AE20" s="144" t="str">
        <f>IF(X20=X7,"YES","NO")</f>
        <v>NO</v>
      </c>
      <c r="AF20" s="143"/>
      <c r="AG20" s="143"/>
      <c r="AH20" s="143"/>
      <c r="AI20" s="143"/>
    </row>
    <row r="21" spans="1:37" ht="15.95" customHeight="1" x14ac:dyDescent="0.25"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313"/>
      <c r="Y21" s="313"/>
      <c r="Z21" s="154" t="s">
        <v>24</v>
      </c>
      <c r="AA21" s="154"/>
      <c r="AB21" s="154"/>
      <c r="AC21" s="154"/>
      <c r="AD21" s="154"/>
      <c r="AE21" s="145" t="str">
        <f>IF($C$10&lt;&gt;$D$10,"NO",IF($C$10=$C$17,"NO","YES"))</f>
        <v>NO</v>
      </c>
      <c r="AF21" s="143"/>
      <c r="AG21" s="143"/>
      <c r="AH21" s="143"/>
      <c r="AI21" s="143"/>
    </row>
    <row r="22" spans="1:37" ht="15.95" customHeight="1" x14ac:dyDescent="0.25">
      <c r="A22" s="81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</row>
    <row r="23" spans="1:37" ht="15.95" customHeight="1" x14ac:dyDescent="0.25">
      <c r="A23" s="81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</row>
    <row r="24" spans="1:37" ht="15.95" customHeight="1" x14ac:dyDescent="0.25">
      <c r="A24" s="81"/>
      <c r="C24" t="s">
        <v>110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8"/>
    </row>
    <row r="25" spans="1:37" ht="15.95" customHeight="1" x14ac:dyDescent="0.25">
      <c r="A25" s="81"/>
      <c r="C25" t="s">
        <v>109</v>
      </c>
      <c r="P25" s="146"/>
    </row>
    <row r="26" spans="1:37" ht="15.95" customHeight="1" x14ac:dyDescent="0.25">
      <c r="A26" s="81"/>
      <c r="C26" s="314">
        <f t="shared" ref="C26" si="31">OR(C12,AND(D12,E26))*1</f>
        <v>1</v>
      </c>
      <c r="D26" s="308"/>
      <c r="E26" s="314">
        <f t="shared" ref="E26" si="32">OR(E12,AND(F12,G26))*1</f>
        <v>1</v>
      </c>
      <c r="F26" s="308"/>
      <c r="G26" s="314">
        <f t="shared" ref="G26" si="33">OR(G12,AND(H12,I26))*1</f>
        <v>1</v>
      </c>
      <c r="H26" s="308"/>
      <c r="I26" s="314">
        <f t="shared" ref="I26" si="34">OR(I12,AND(J12,K26))*1</f>
        <v>1</v>
      </c>
      <c r="J26" s="308"/>
      <c r="K26" s="314">
        <f t="shared" ref="K26" si="35">OR(K12,AND(L12,M26))*1</f>
        <v>1</v>
      </c>
      <c r="L26" s="308"/>
      <c r="M26" s="314">
        <f t="shared" ref="M26" si="36">OR(M12,AND(N12,O26))*1</f>
        <v>1</v>
      </c>
      <c r="N26" s="308"/>
      <c r="O26" s="314">
        <f t="shared" ref="O26" si="37">OR(O12,AND(P12,Q26))*1</f>
        <v>1</v>
      </c>
      <c r="P26" s="308"/>
      <c r="Q26" s="314">
        <f t="shared" ref="Q26" si="38">OR(Q12,AND(R12,S26))*1</f>
        <v>1</v>
      </c>
      <c r="R26" s="308"/>
      <c r="S26" s="314">
        <f t="shared" ref="S26" si="39">OR(S12,AND(T12,U26))*1</f>
        <v>1</v>
      </c>
      <c r="T26" s="308"/>
      <c r="U26" s="314">
        <f t="shared" ref="U26" si="40">OR(U12,AND(V12,W26))*1</f>
        <v>1</v>
      </c>
      <c r="V26" s="308"/>
      <c r="W26" s="314">
        <f t="shared" ref="W26" si="41">OR(W12,AND(X12,Y26))*1</f>
        <v>1</v>
      </c>
      <c r="X26" s="308"/>
      <c r="Y26" s="314">
        <f t="shared" ref="Y26" si="42">OR(Y12,AND(Z12,AA26))*1</f>
        <v>1</v>
      </c>
      <c r="Z26" s="308"/>
      <c r="AA26" s="314">
        <f t="shared" ref="AA26" si="43">OR(AA12,AND(AB12,AC26))*1</f>
        <v>1</v>
      </c>
      <c r="AB26" s="308"/>
      <c r="AC26" s="314">
        <f t="shared" ref="AC26" si="44">OR(AC12,AND(AD12,AE26))*1</f>
        <v>1</v>
      </c>
      <c r="AD26" s="308"/>
      <c r="AE26" s="314">
        <f t="shared" ref="AE26" si="45">OR(AE12,AND(AF12,AG26))*1</f>
        <v>0</v>
      </c>
      <c r="AF26" s="308"/>
      <c r="AG26" s="314">
        <f>OR(AG12,AND(AH12,AI26))*1</f>
        <v>1</v>
      </c>
      <c r="AH26" s="308"/>
      <c r="AI26" s="41">
        <f>$Q$6</f>
        <v>1</v>
      </c>
      <c r="AJ26" t="s">
        <v>177</v>
      </c>
      <c r="AK26" t="s">
        <v>30</v>
      </c>
    </row>
    <row r="27" spans="1:37" ht="15.95" customHeight="1" x14ac:dyDescent="0.25">
      <c r="A27" s="81"/>
      <c r="C27" s="315">
        <f t="shared" ref="C27" si="46">IF(E26,NOT(D12),D12)*1</f>
        <v>0</v>
      </c>
      <c r="D27" s="316"/>
      <c r="E27" s="314">
        <f t="shared" ref="E27" si="47">IF(G26,NOT(F12),F12)*1</f>
        <v>0</v>
      </c>
      <c r="F27" s="308"/>
      <c r="G27" s="315">
        <f t="shared" ref="G27" si="48">IF(I26,NOT(H12),H12)*1</f>
        <v>0</v>
      </c>
      <c r="H27" s="316"/>
      <c r="I27" s="314">
        <f t="shared" ref="I27" si="49">IF(K26,NOT(J12),J12)*1</f>
        <v>0</v>
      </c>
      <c r="J27" s="308"/>
      <c r="K27" s="315">
        <f t="shared" ref="K27" si="50">IF(M26,NOT(L12),L12)*1</f>
        <v>0</v>
      </c>
      <c r="L27" s="316"/>
      <c r="M27" s="314">
        <f t="shared" ref="M27" si="51">IF(O26,NOT(N12),N12)*1</f>
        <v>0</v>
      </c>
      <c r="N27" s="308"/>
      <c r="O27" s="315">
        <f t="shared" ref="O27" si="52">IF(Q26,NOT(P12),P12)*1</f>
        <v>0</v>
      </c>
      <c r="P27" s="316"/>
      <c r="Q27" s="314">
        <f t="shared" ref="Q27" si="53">IF(S26,NOT(R12),R12)*1</f>
        <v>0</v>
      </c>
      <c r="R27" s="308"/>
      <c r="S27" s="315">
        <f t="shared" ref="S27" si="54">IF(U26,NOT(T12),T12)*1</f>
        <v>0</v>
      </c>
      <c r="T27" s="316"/>
      <c r="U27" s="314">
        <f t="shared" ref="U27" si="55">IF(W26,NOT(V12),V12)*1</f>
        <v>0</v>
      </c>
      <c r="V27" s="308"/>
      <c r="W27" s="315">
        <f t="shared" ref="W27" si="56">IF(Y26,NOT(X12),X12)*1</f>
        <v>0</v>
      </c>
      <c r="X27" s="316"/>
      <c r="Y27" s="314">
        <f t="shared" ref="Y27" si="57">IF(AA26,NOT(Z12),Z12)*1</f>
        <v>0</v>
      </c>
      <c r="Z27" s="308"/>
      <c r="AA27" s="315">
        <f t="shared" ref="AA27" si="58">IF(AC26,NOT(AB12),AB12)*1</f>
        <v>0</v>
      </c>
      <c r="AB27" s="316"/>
      <c r="AC27" s="314">
        <f t="shared" ref="AC27" si="59">IF(AE26,NOT(AD12),AD12)*1</f>
        <v>0</v>
      </c>
      <c r="AD27" s="308"/>
      <c r="AE27" s="315">
        <f>IF(AG26,NOT(AF12),AF12)*1</f>
        <v>1</v>
      </c>
      <c r="AF27" s="316"/>
      <c r="AG27" s="314">
        <f>IF(AI26,NOT(AH12),AH12)*1</f>
        <v>0</v>
      </c>
      <c r="AH27" s="308"/>
    </row>
    <row r="28" spans="1:37" ht="15.95" customHeight="1" x14ac:dyDescent="0.25">
      <c r="A28" s="81"/>
      <c r="Q28" s="154" t="s">
        <v>73</v>
      </c>
      <c r="R28" s="154"/>
      <c r="S28" s="154"/>
      <c r="T28" s="154"/>
      <c r="U28" s="154"/>
      <c r="V28" s="154"/>
      <c r="W28" s="154"/>
      <c r="X28" s="311">
        <f>AG27+2*AE27+4*AC27+8*AA27+16*Y27+32*W27+64*U27+128*S27+256*Q27+512*O27+1024*M27+2048*K27+4096*I27+8192*(G27+2*E27-4*C27)</f>
        <v>2</v>
      </c>
      <c r="Y28" s="312"/>
      <c r="Z28" s="154" t="s">
        <v>23</v>
      </c>
      <c r="AA28" s="154"/>
      <c r="AB28" s="154"/>
      <c r="AC28" s="154"/>
      <c r="AD28" s="154"/>
      <c r="AE28" s="144" t="str">
        <f>IF(X28=$X$7,"YES","NO")</f>
        <v>YES</v>
      </c>
    </row>
    <row r="29" spans="1:37" ht="15.95" customHeight="1" x14ac:dyDescent="0.25">
      <c r="A29" s="81"/>
      <c r="Q29" s="143"/>
      <c r="R29" s="143"/>
      <c r="S29" s="143"/>
      <c r="T29" s="143"/>
      <c r="U29" s="143"/>
      <c r="V29" s="143"/>
      <c r="W29" s="143"/>
      <c r="X29" s="317"/>
      <c r="Y29" s="317"/>
      <c r="Z29" s="154" t="s">
        <v>24</v>
      </c>
      <c r="AA29" s="154"/>
      <c r="AB29" s="154"/>
      <c r="AC29" s="154"/>
      <c r="AD29" s="154"/>
      <c r="AE29" s="145" t="str">
        <f>IF($C$10&lt;&gt;$D$10,"NO",IF($C$10=C27,"NO","YES"))</f>
        <v>NO</v>
      </c>
    </row>
    <row r="30" spans="1:37" ht="15.95" customHeight="1" x14ac:dyDescent="0.25"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7"/>
      <c r="AG30" s="7"/>
      <c r="AH30" s="7"/>
      <c r="AI30" s="7"/>
      <c r="AK30" s="8"/>
    </row>
    <row r="31" spans="1:37" ht="15.95" customHeight="1" x14ac:dyDescent="0.25">
      <c r="B31" s="20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30"/>
      <c r="Q31" s="147"/>
      <c r="R31" s="14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1"/>
      <c r="AH31" s="7"/>
      <c r="AI31" s="71"/>
    </row>
    <row r="32" spans="1:37" ht="15.95" customHeight="1" x14ac:dyDescent="0.25">
      <c r="C32" s="149"/>
      <c r="D32" s="149"/>
      <c r="E32" s="134"/>
      <c r="F32" s="134"/>
      <c r="G32" s="149"/>
      <c r="H32" s="149"/>
      <c r="I32" s="134"/>
      <c r="J32" s="134"/>
      <c r="K32" s="149"/>
      <c r="L32" s="149"/>
      <c r="M32" s="134"/>
      <c r="N32" s="134"/>
      <c r="O32" s="149"/>
      <c r="P32" s="150"/>
      <c r="Q32" s="134"/>
      <c r="R32" s="134"/>
      <c r="S32" s="21"/>
      <c r="T32" s="21"/>
      <c r="U32" s="71"/>
      <c r="V32" s="71"/>
      <c r="W32" s="21"/>
      <c r="X32" s="21"/>
      <c r="Y32" s="71"/>
      <c r="Z32" s="71"/>
      <c r="AA32" s="21"/>
      <c r="AB32" s="21"/>
      <c r="AC32" s="71"/>
      <c r="AD32" s="71"/>
      <c r="AE32" s="21"/>
      <c r="AF32" s="21"/>
      <c r="AG32" s="71"/>
      <c r="AH32" s="71"/>
      <c r="AI32" s="7"/>
    </row>
    <row r="33" spans="3:36" ht="15.95" customHeight="1" x14ac:dyDescent="0.25">
      <c r="C33" s="149"/>
      <c r="D33" s="149"/>
      <c r="E33" s="149"/>
      <c r="F33" s="149"/>
      <c r="G33" s="134"/>
      <c r="H33" s="134"/>
      <c r="I33" s="134"/>
      <c r="J33" s="134"/>
      <c r="K33" s="149"/>
      <c r="L33" s="149"/>
      <c r="M33" s="149"/>
      <c r="N33" s="149"/>
      <c r="O33" s="134"/>
      <c r="P33" s="151"/>
      <c r="Q33" s="134"/>
      <c r="R33" s="134"/>
      <c r="S33" s="21"/>
      <c r="T33" s="21"/>
      <c r="U33" s="21"/>
      <c r="V33" s="21"/>
      <c r="W33" s="71"/>
      <c r="X33" s="71"/>
      <c r="Y33" s="71"/>
      <c r="Z33" s="71"/>
      <c r="AA33" s="21"/>
      <c r="AB33" s="21"/>
      <c r="AC33" s="21"/>
      <c r="AD33" s="21"/>
      <c r="AE33" s="71"/>
      <c r="AF33" s="71"/>
      <c r="AG33" s="71"/>
      <c r="AH33" s="71"/>
      <c r="AI33" s="7"/>
    </row>
    <row r="34" spans="3:36" ht="15.95" customHeight="1" x14ac:dyDescent="0.25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51"/>
      <c r="Q34" s="134"/>
      <c r="R34" s="134"/>
      <c r="S34" s="21"/>
      <c r="T34" s="21"/>
      <c r="U34" s="21"/>
      <c r="V34" s="21"/>
      <c r="W34" s="21"/>
      <c r="X34" s="21"/>
      <c r="Y34" s="21"/>
      <c r="Z34" s="21"/>
      <c r="AA34" s="71"/>
      <c r="AB34" s="7"/>
      <c r="AC34" s="71"/>
      <c r="AD34" s="7"/>
      <c r="AE34" s="71"/>
      <c r="AF34" s="7"/>
      <c r="AG34" s="71"/>
      <c r="AH34" s="7"/>
      <c r="AI34" s="7"/>
      <c r="AJ34" s="4"/>
    </row>
    <row r="35" spans="3:36" ht="15.95" customHeight="1" x14ac:dyDescent="0.25"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51"/>
      <c r="Q35" s="134"/>
      <c r="R35" s="134"/>
      <c r="S35" s="71"/>
      <c r="T35" s="7"/>
      <c r="U35" s="71"/>
      <c r="V35" s="7"/>
      <c r="W35" s="71"/>
      <c r="X35" s="7"/>
      <c r="Y35" s="71"/>
      <c r="Z35" s="7"/>
      <c r="AA35" s="71"/>
      <c r="AB35" s="7"/>
      <c r="AC35" s="71"/>
      <c r="AD35" s="7"/>
      <c r="AE35" s="71"/>
      <c r="AF35" s="7"/>
      <c r="AG35" s="71"/>
      <c r="AH35" s="7"/>
      <c r="AI35" s="21"/>
      <c r="AJ35" s="4"/>
    </row>
    <row r="36" spans="3:36" ht="15.95" customHeight="1" x14ac:dyDescent="0.25"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152"/>
      <c r="P36" s="143"/>
      <c r="Q36" s="134"/>
      <c r="R36" s="134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"/>
      <c r="AJ36" s="4"/>
    </row>
    <row r="37" spans="3:36" ht="15.95" customHeight="1" x14ac:dyDescent="0.25"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51"/>
      <c r="Q37" s="147"/>
      <c r="R37" s="14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3:36" ht="15.95" customHeight="1" x14ac:dyDescent="0.25"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51"/>
      <c r="Q38" s="147"/>
      <c r="R38" s="14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3:36" ht="15.95" customHeight="1" x14ac:dyDescent="0.2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147"/>
      <c r="R39" s="147"/>
      <c r="S39" s="7"/>
      <c r="T39" s="7"/>
      <c r="U39" s="7"/>
      <c r="V39" s="7"/>
      <c r="W39" s="7"/>
      <c r="X39" s="21"/>
      <c r="Y39" s="153"/>
      <c r="Z39" s="7"/>
      <c r="AA39" s="7"/>
      <c r="AB39" s="7"/>
      <c r="AC39" s="7"/>
      <c r="AD39" s="7"/>
      <c r="AE39" s="21"/>
      <c r="AF39" s="7"/>
      <c r="AG39" s="7"/>
      <c r="AH39" s="7"/>
      <c r="AI39" s="7"/>
    </row>
    <row r="40" spans="3:36" ht="15.95" customHeight="1" x14ac:dyDescent="0.25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7"/>
      <c r="T40" s="7"/>
      <c r="U40" s="7"/>
      <c r="V40" s="7"/>
      <c r="W40" s="7"/>
      <c r="X40" s="21"/>
      <c r="Y40" s="21"/>
      <c r="Z40" s="7"/>
      <c r="AA40" s="7"/>
      <c r="AB40" s="7"/>
      <c r="AC40" s="7"/>
      <c r="AD40" s="7"/>
      <c r="AE40" s="21"/>
      <c r="AF40" s="7"/>
      <c r="AG40" s="7"/>
      <c r="AH40" s="7"/>
      <c r="AI40" s="7"/>
    </row>
    <row r="41" spans="3:36" ht="15.95" customHeight="1" x14ac:dyDescent="0.25"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51"/>
      <c r="N41" s="147"/>
      <c r="O41" s="147"/>
      <c r="P41" s="147"/>
      <c r="Q41" s="147"/>
      <c r="R41" s="14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3:36" ht="15.95" customHeight="1" x14ac:dyDescent="0.25"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3:36" ht="15.95" customHeight="1" x14ac:dyDescent="0.25"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8"/>
    </row>
    <row r="44" spans="3:36" ht="15.95" customHeight="1" x14ac:dyDescent="0.25"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8"/>
    </row>
    <row r="45" spans="3:36" ht="15.95" customHeight="1" x14ac:dyDescent="0.25"/>
    <row r="46" spans="3:36" ht="15.95" customHeight="1" x14ac:dyDescent="0.25"/>
    <row r="47" spans="3:36" ht="15.95" customHeight="1" x14ac:dyDescent="0.25"/>
    <row r="48" spans="3:36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</sheetData>
  <mergeCells count="88">
    <mergeCell ref="AC14:AD14"/>
    <mergeCell ref="Y26:Z26"/>
    <mergeCell ref="Q16:R16"/>
    <mergeCell ref="O16:P16"/>
    <mergeCell ref="M16:N16"/>
    <mergeCell ref="AA26:AB26"/>
    <mergeCell ref="AC26:AD26"/>
    <mergeCell ref="AC18:AD18"/>
    <mergeCell ref="AC17:AD17"/>
    <mergeCell ref="M36:N36"/>
    <mergeCell ref="K16:L16"/>
    <mergeCell ref="M27:N27"/>
    <mergeCell ref="O27:P27"/>
    <mergeCell ref="Q27:R27"/>
    <mergeCell ref="C36:D36"/>
    <mergeCell ref="E36:F36"/>
    <mergeCell ref="G36:H36"/>
    <mergeCell ref="I36:J36"/>
    <mergeCell ref="K36:L36"/>
    <mergeCell ref="X28:Y28"/>
    <mergeCell ref="W27:X27"/>
    <mergeCell ref="Y27:Z27"/>
    <mergeCell ref="U27:V27"/>
    <mergeCell ref="X29:Y29"/>
    <mergeCell ref="C26:D26"/>
    <mergeCell ref="AA27:AB27"/>
    <mergeCell ref="AC27:AD27"/>
    <mergeCell ref="AE27:AF27"/>
    <mergeCell ref="AG27:AH27"/>
    <mergeCell ref="S27:T27"/>
    <mergeCell ref="O26:P26"/>
    <mergeCell ref="Q26:R26"/>
    <mergeCell ref="S26:T26"/>
    <mergeCell ref="U26:V26"/>
    <mergeCell ref="W26:X26"/>
    <mergeCell ref="C27:D27"/>
    <mergeCell ref="E27:F27"/>
    <mergeCell ref="G27:H27"/>
    <mergeCell ref="I27:J27"/>
    <mergeCell ref="K27:L27"/>
    <mergeCell ref="AG18:AH18"/>
    <mergeCell ref="X20:Y20"/>
    <mergeCell ref="X21:Y21"/>
    <mergeCell ref="E26:F26"/>
    <mergeCell ref="G26:H26"/>
    <mergeCell ref="I26:J26"/>
    <mergeCell ref="K26:L26"/>
    <mergeCell ref="Q18:R18"/>
    <mergeCell ref="S18:T18"/>
    <mergeCell ref="U18:V18"/>
    <mergeCell ref="W18:X18"/>
    <mergeCell ref="Y18:Z18"/>
    <mergeCell ref="AA18:AB18"/>
    <mergeCell ref="AE26:AF26"/>
    <mergeCell ref="AG26:AH26"/>
    <mergeCell ref="M26:N26"/>
    <mergeCell ref="AE17:AF17"/>
    <mergeCell ref="AG17:AH17"/>
    <mergeCell ref="C18:D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AA17:AB17"/>
    <mergeCell ref="AE18:AF18"/>
    <mergeCell ref="X5:Y5"/>
    <mergeCell ref="X6:Y6"/>
    <mergeCell ref="X7:Y7"/>
    <mergeCell ref="C17:D17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U15:V15"/>
    <mergeCell ref="W15:X15"/>
    <mergeCell ref="Y15:Z15"/>
  </mergeCells>
  <conditionalFormatting sqref="X5:X6">
    <cfRule type="cellIs" dxfId="39" priority="13" operator="notBetween">
      <formula>-32767</formula>
      <formula>32767</formula>
    </cfRule>
  </conditionalFormatting>
  <conditionalFormatting sqref="AE20">
    <cfRule type="containsText" dxfId="38" priority="11" operator="containsText" text="NO">
      <formula>NOT(ISERROR(SEARCH("NO",AE20)))</formula>
    </cfRule>
    <cfRule type="containsText" dxfId="37" priority="12" operator="containsText" text="YES">
      <formula>NOT(ISERROR(SEARCH("YES",AE20)))</formula>
    </cfRule>
  </conditionalFormatting>
  <conditionalFormatting sqref="AE21">
    <cfRule type="containsText" dxfId="36" priority="9" operator="containsText" text="NO">
      <formula>NOT(ISERROR(SEARCH("NO",AE21)))</formula>
    </cfRule>
    <cfRule type="containsText" dxfId="35" priority="10" operator="containsText" text="YES">
      <formula>NOT(ISERROR(SEARCH("YES",AE21)))</formula>
    </cfRule>
  </conditionalFormatting>
  <conditionalFormatting sqref="AE28">
    <cfRule type="containsText" dxfId="34" priority="7" operator="containsText" text="NO">
      <formula>NOT(ISERROR(SEARCH("NO",AE28)))</formula>
    </cfRule>
    <cfRule type="containsText" dxfId="33" priority="8" operator="containsText" text="YES">
      <formula>NOT(ISERROR(SEARCH("YES",AE28)))</formula>
    </cfRule>
  </conditionalFormatting>
  <conditionalFormatting sqref="AE29">
    <cfRule type="containsText" dxfId="32" priority="5" operator="containsText" text="NO">
      <formula>NOT(ISERROR(SEARCH("NO",AE29)))</formula>
    </cfRule>
    <cfRule type="containsText" dxfId="31" priority="6" operator="containsText" text="YES">
      <formula>NOT(ISERROR(SEARCH("YES",AE29)))</formula>
    </cfRule>
  </conditionalFormatting>
  <conditionalFormatting sqref="AE39">
    <cfRule type="containsText" dxfId="30" priority="3" operator="containsText" text="NO">
      <formula>NOT(ISERROR(SEARCH("NO",AE39)))</formula>
    </cfRule>
    <cfRule type="containsText" dxfId="29" priority="4" operator="containsText" text="YES">
      <formula>NOT(ISERROR(SEARCH("YES",AE39)))</formula>
    </cfRule>
  </conditionalFormatting>
  <conditionalFormatting sqref="AE40">
    <cfRule type="containsText" dxfId="28" priority="1" operator="containsText" text="NO">
      <formula>NOT(ISERROR(SEARCH("NO",AE40)))</formula>
    </cfRule>
    <cfRule type="containsText" dxfId="27" priority="2" operator="containsText" text="YES">
      <formula>NOT(ISERROR(SEARCH("YES",AE40)))</formula>
    </cfRule>
  </conditionalFormatting>
  <pageMargins left="0.7" right="0.7" top="0.75" bottom="0.75" header="0.3" footer="0.3"/>
  <ignoredErrors>
    <ignoredError sqref="D10:AI10 D12:AI13 AI11 D15 AA15:AI15 D14 G14:L14 O14:T14 W14:AB14 AE14:AI14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5"/>
  <sheetViews>
    <sheetView workbookViewId="0">
      <selection activeCell="C30" sqref="C30"/>
    </sheetView>
  </sheetViews>
  <sheetFormatPr defaultRowHeight="15" x14ac:dyDescent="0.25"/>
  <cols>
    <col min="1" max="2" width="5.7109375" customWidth="1"/>
    <col min="3" max="3" width="6.7109375" customWidth="1"/>
    <col min="4" max="34" width="5.7109375" customWidth="1"/>
    <col min="35" max="35" width="4.7109375" customWidth="1"/>
    <col min="36" max="58" width="5.7109375" customWidth="1"/>
  </cols>
  <sheetData>
    <row r="1" spans="1:36" ht="18.75" x14ac:dyDescent="0.3">
      <c r="A1" s="43"/>
      <c r="B1" s="43" t="s">
        <v>238</v>
      </c>
    </row>
    <row r="2" spans="1:36" ht="15.95" customHeight="1" x14ac:dyDescent="0.25">
      <c r="B2" s="50"/>
    </row>
    <row r="3" spans="1:36" ht="15.95" customHeight="1" x14ac:dyDescent="0.25">
      <c r="B3" t="s">
        <v>180</v>
      </c>
    </row>
    <row r="4" spans="1:36" ht="15.95" customHeight="1" x14ac:dyDescent="0.25">
      <c r="B4" t="s">
        <v>181</v>
      </c>
    </row>
    <row r="5" spans="1:36" ht="15.95" customHeight="1" x14ac:dyDescent="0.25">
      <c r="Q5" t="s">
        <v>30</v>
      </c>
      <c r="S5" s="1" t="s">
        <v>0</v>
      </c>
      <c r="T5" s="2"/>
      <c r="U5" s="1" t="s">
        <v>59</v>
      </c>
      <c r="V5" s="2"/>
      <c r="W5" s="3" t="s">
        <v>1</v>
      </c>
      <c r="X5" s="300">
        <v>-3000</v>
      </c>
      <c r="Y5" s="248"/>
      <c r="Z5" s="15" t="s">
        <v>139</v>
      </c>
      <c r="AA5" s="15" t="s">
        <v>25</v>
      </c>
    </row>
    <row r="6" spans="1:36" ht="15.95" customHeight="1" x14ac:dyDescent="0.25">
      <c r="M6" t="s">
        <v>2</v>
      </c>
      <c r="Q6" s="32">
        <v>1</v>
      </c>
      <c r="S6" s="1" t="s">
        <v>3</v>
      </c>
      <c r="T6" s="2"/>
      <c r="U6" s="1" t="s">
        <v>59</v>
      </c>
      <c r="V6" s="2"/>
      <c r="W6" s="3" t="s">
        <v>4</v>
      </c>
      <c r="X6" s="300">
        <v>-120</v>
      </c>
      <c r="Y6" s="248"/>
      <c r="Z6" s="15" t="s">
        <v>139</v>
      </c>
      <c r="AA6" t="s">
        <v>182</v>
      </c>
    </row>
    <row r="7" spans="1:36" ht="15.95" customHeight="1" thickBot="1" x14ac:dyDescent="0.3">
      <c r="W7" s="39" t="s">
        <v>5</v>
      </c>
      <c r="X7" s="301">
        <f>IF(Q6,X5-X6,X5+X6)</f>
        <v>-2880</v>
      </c>
      <c r="Y7" s="302"/>
      <c r="Z7" s="15" t="s">
        <v>139</v>
      </c>
      <c r="AA7" t="s">
        <v>183</v>
      </c>
    </row>
    <row r="8" spans="1:36" ht="15.95" customHeight="1" thickBot="1" x14ac:dyDescent="0.3"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26" t="s">
        <v>19</v>
      </c>
      <c r="AI8" s="20"/>
      <c r="AJ8" s="78"/>
    </row>
    <row r="9" spans="1:36" ht="15.95" customHeight="1" x14ac:dyDescent="0.25">
      <c r="C9" s="215">
        <f>IF(X5&lt;0,1,0)</f>
        <v>1</v>
      </c>
      <c r="D9" s="210">
        <f>IF(X6&lt;0,1,0)</f>
        <v>1</v>
      </c>
      <c r="E9" s="28">
        <f>IF($C9,AND((65536+$X5)&gt;=16384,ISODD((65536+$X5)/16384)),AND($X5&gt;=16384,ISODD($X5/16384)))*1</f>
        <v>1</v>
      </c>
      <c r="F9" s="28">
        <f>IF($D9,AND((65536+$X6)&gt;=16384,ISODD((65536+$X6)/16384)),AND($X6&gt;=16384,ISODD($X6/16384)))*1</f>
        <v>1</v>
      </c>
      <c r="G9" s="210">
        <f>IF($C9,AND((65536+$X5)&gt;=8182,ISODD((65536+$X5)/8182)),AND($X5&gt;=8182,ISODD($X5/8182)))*1</f>
        <v>1</v>
      </c>
      <c r="H9" s="210">
        <f>IF($D9,AND((65536+$X6)&gt;=8182,ISODD((65536+$X6)/8182)),AND($X6&gt;=8182,ISODD($X6/8182)))*1</f>
        <v>1</v>
      </c>
      <c r="I9" s="28">
        <f>IF($C9,AND((65536+$X5)&gt;=4096,ISODD((65536+$X5)/4096)),AND($X5&gt;=4096,ISODD($X5/4096)))*1</f>
        <v>1</v>
      </c>
      <c r="J9" s="28">
        <f>IF($D9,AND((65536+$X6)&gt;=4096,ISODD((65536+$X6)/4096)),AND($X6&gt;=4096,ISODD($X6/4096)))*1</f>
        <v>1</v>
      </c>
      <c r="K9" s="210">
        <f>IF($C9,AND((65536+$X5)&gt;=2048,ISODD((65536+$X5)/2048)),AND($X5&gt;=2048,ISODD($X5/2048)))*1</f>
        <v>0</v>
      </c>
      <c r="L9" s="210">
        <f>IF($D9,AND((65536+$X6)&gt;=2048,ISODD((65536+$X6)/2048)),AND($X6&gt;=2048,ISODD($X6/2048)))*1</f>
        <v>1</v>
      </c>
      <c r="M9" s="28">
        <f>IF($C9,AND((65536+$X5)&gt;=1024,ISODD((65536+$X5)/1024)),AND($X5&gt;=1024,ISODD($X5/1024)))*1</f>
        <v>1</v>
      </c>
      <c r="N9" s="28">
        <f>IF($D9,AND((65536+$X6)&gt;=1024,ISODD((65536+$X6)/1024)),AND($X6&gt;=1024,ISODD($X6/1024)))*1</f>
        <v>1</v>
      </c>
      <c r="O9" s="210">
        <f>IF($C9,AND((65536+$X5)&gt;=512,ISODD((65536+$X5)/512)),AND($X5&gt;=512,ISODD($X5/512)))*1</f>
        <v>0</v>
      </c>
      <c r="P9" s="210">
        <f>IF($D9,AND((65536+$X6)&gt;=512,ISODD((65536+$X6)/512)),AND($X6&gt;=512,ISODD($X6/512)))*1</f>
        <v>1</v>
      </c>
      <c r="Q9" s="28">
        <f>IF($C9,AND((65536+$X5)&gt;=256,ISODD((65536+$X5)/256)),AND($X5&gt;=256,ISODD($X5/256)))*1</f>
        <v>0</v>
      </c>
      <c r="R9" s="28">
        <f>IF($D9,AND((65536+$X6)&gt;=256,ISODD((65536+$X6)/256)),AND($X6&gt;=256,ISODD($X6/256)))*1</f>
        <v>1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1</v>
      </c>
      <c r="U9" s="28">
        <f>IF($C9,AND((65536+$X5)&gt;=64,ISODD((65536+$X5)/64)),AND($X5&gt;=64,ISODD($X5/64)))*1</f>
        <v>1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1</v>
      </c>
      <c r="AB9" s="210">
        <f>IF($D9,AND((65536+$X6)&gt;=8,ISODD((65536+$X6)/8)),AND($X6&gt;=8,ISODD($X6/8)))*1</f>
        <v>1</v>
      </c>
      <c r="AC9" s="28">
        <f>IF($C9,AND((65536+$X5)&gt;=4,ISODD((65536+$X5)/4)),AND($X5&gt;=4,ISODD($X5/4)))*1</f>
        <v>0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0</v>
      </c>
      <c r="AG9" s="28">
        <f>IF($C9,ISODD(65536+$X5),ISODD($X5))*1</f>
        <v>0</v>
      </c>
      <c r="AH9" s="31">
        <f>IF($D9,ISODD(65536+$X6),ISODD($X6))*1</f>
        <v>0</v>
      </c>
      <c r="AI9" s="20"/>
      <c r="AJ9" s="20"/>
    </row>
    <row r="10" spans="1:36" ht="15.95" customHeight="1" x14ac:dyDescent="0.25">
      <c r="C10" s="216">
        <f>C9</f>
        <v>1</v>
      </c>
      <c r="D10" s="211">
        <f>IF($Q6,NOT(D9)*1,D9)</f>
        <v>0</v>
      </c>
      <c r="E10" s="79">
        <f>E9</f>
        <v>1</v>
      </c>
      <c r="F10" s="79">
        <f>IF($Q6,NOT(F9)*1,F9)</f>
        <v>0</v>
      </c>
      <c r="G10" s="211">
        <f>G9</f>
        <v>1</v>
      </c>
      <c r="H10" s="211">
        <f>IF($Q6,NOT(H9)*1,H9)</f>
        <v>0</v>
      </c>
      <c r="I10" s="79">
        <f>I9</f>
        <v>1</v>
      </c>
      <c r="J10" s="79">
        <f>IF($Q6,NOT(J9)*1,J9)</f>
        <v>0</v>
      </c>
      <c r="K10" s="211">
        <f>K9</f>
        <v>0</v>
      </c>
      <c r="L10" s="211">
        <f>IF($Q6,NOT(L9)*1,L9)</f>
        <v>0</v>
      </c>
      <c r="M10" s="79">
        <f>M9</f>
        <v>1</v>
      </c>
      <c r="N10" s="79">
        <f>IF($Q6,NOT(N9)*1,N9)</f>
        <v>0</v>
      </c>
      <c r="O10" s="211">
        <f>O9</f>
        <v>0</v>
      </c>
      <c r="P10" s="211">
        <f>IF($Q6,NOT(P9)*1,P9)</f>
        <v>0</v>
      </c>
      <c r="Q10" s="79">
        <f>Q9</f>
        <v>0</v>
      </c>
      <c r="R10" s="79">
        <f>IF($Q6,NOT(R9)*1,R9)</f>
        <v>0</v>
      </c>
      <c r="S10" s="211">
        <f>S9</f>
        <v>0</v>
      </c>
      <c r="T10" s="211">
        <f>IF($Q6,NOT(T9)*1,T9)</f>
        <v>0</v>
      </c>
      <c r="U10" s="79">
        <f>U9</f>
        <v>1</v>
      </c>
      <c r="V10" s="79">
        <f>IF($Q6,NOT(V9)*1,V9)</f>
        <v>1</v>
      </c>
      <c r="W10" s="211">
        <f>W9</f>
        <v>0</v>
      </c>
      <c r="X10" s="211">
        <f>IF($Q6,NOT(X9)*1,X9)</f>
        <v>1</v>
      </c>
      <c r="Y10" s="79">
        <f>Y9</f>
        <v>0</v>
      </c>
      <c r="Z10" s="79">
        <f>IF($Q6,NOT(Z9)*1,Z9)</f>
        <v>1</v>
      </c>
      <c r="AA10" s="211">
        <f>AA9</f>
        <v>1</v>
      </c>
      <c r="AB10" s="211">
        <f>IF($Q6,NOT(AB9)*1,AB9)</f>
        <v>0</v>
      </c>
      <c r="AC10" s="79">
        <f>AC9</f>
        <v>0</v>
      </c>
      <c r="AD10" s="79">
        <f>IF($Q6,NOT(AD9)*1,AD9)</f>
        <v>1</v>
      </c>
      <c r="AE10" s="211">
        <f>AE9</f>
        <v>0</v>
      </c>
      <c r="AF10" s="214">
        <f>IF($Q6,NOT(AF9)*1,AF9)</f>
        <v>1</v>
      </c>
      <c r="AG10" s="79">
        <f>AG9</f>
        <v>0</v>
      </c>
      <c r="AH10" s="121">
        <f>IF($Q6,NOT(AH9)*1,AH9)</f>
        <v>1</v>
      </c>
      <c r="AI10" s="20"/>
      <c r="AJ10" s="20"/>
    </row>
    <row r="11" spans="1:36" ht="15.95" customHeight="1" x14ac:dyDescent="0.25"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90</v>
      </c>
      <c r="AH11" s="125" t="s">
        <v>91</v>
      </c>
      <c r="AI11" s="20"/>
      <c r="AJ11" s="20"/>
    </row>
    <row r="12" spans="1:36" ht="15.95" customHeight="1" x14ac:dyDescent="0.25">
      <c r="C12" s="211">
        <f>AND(C10,D10)*1</f>
        <v>0</v>
      </c>
      <c r="D12" s="211">
        <f>IF(C10,NOT(D10),D10)*1</f>
        <v>1</v>
      </c>
      <c r="E12" s="123">
        <f>AND(E10,F10)*1</f>
        <v>0</v>
      </c>
      <c r="F12" s="123">
        <f>IF(E10,NOT(F10),F10)*1</f>
        <v>1</v>
      </c>
      <c r="G12" s="211">
        <f>AND(G10,H10)*1</f>
        <v>0</v>
      </c>
      <c r="H12" s="211">
        <f>IF(G10,NOT(H10),H10)*1</f>
        <v>1</v>
      </c>
      <c r="I12" s="123">
        <f>AND(I10,J10)*1</f>
        <v>0</v>
      </c>
      <c r="J12" s="123">
        <f>IF(I10,NOT(J10),J10)*1</f>
        <v>1</v>
      </c>
      <c r="K12" s="211">
        <f>AND(K10,L10)*1</f>
        <v>0</v>
      </c>
      <c r="L12" s="211">
        <f>IF(K10,NOT(L10),L10)*1</f>
        <v>0</v>
      </c>
      <c r="M12" s="123">
        <f>AND(M10,N10)*1</f>
        <v>0</v>
      </c>
      <c r="N12" s="123">
        <f>IF(M10,NOT(N10),N10)*1</f>
        <v>1</v>
      </c>
      <c r="O12" s="211">
        <f>AND(O10,P10)*1</f>
        <v>0</v>
      </c>
      <c r="P12" s="211">
        <f>IF(O10,NOT(P10),P10)*1</f>
        <v>0</v>
      </c>
      <c r="Q12" s="123">
        <f>AND(Q10,R10)*1</f>
        <v>0</v>
      </c>
      <c r="R12" s="123">
        <f>IF(Q10,NOT(R10),R10)*1</f>
        <v>0</v>
      </c>
      <c r="S12" s="211">
        <f>AND(S10,T10)*1</f>
        <v>0</v>
      </c>
      <c r="T12" s="211">
        <f>IF(S10,NOT(T10),T10)*1</f>
        <v>0</v>
      </c>
      <c r="U12" s="123">
        <f>AND(U10,V10)*1</f>
        <v>1</v>
      </c>
      <c r="V12" s="123">
        <f>IF(U10,NOT(V10),V10)*1</f>
        <v>0</v>
      </c>
      <c r="W12" s="211">
        <f>AND(W10,X10)*1</f>
        <v>0</v>
      </c>
      <c r="X12" s="211">
        <f>IF(W10,NOT(X10),X10)*1</f>
        <v>1</v>
      </c>
      <c r="Y12" s="123">
        <f>AND(Y10,Z10)*1</f>
        <v>0</v>
      </c>
      <c r="Z12" s="123">
        <f>IF(Y10,NOT(Z10),Z10)*1</f>
        <v>1</v>
      </c>
      <c r="AA12" s="211">
        <f>AND(AA10,AB10)*1</f>
        <v>0</v>
      </c>
      <c r="AB12" s="211">
        <f>IF(AA10,NOT(AB10),AB10)*1</f>
        <v>1</v>
      </c>
      <c r="AC12" s="123">
        <f>AND(AC10,AD10)*1</f>
        <v>0</v>
      </c>
      <c r="AD12" s="123">
        <f>IF(AC10,NOT(AD10),AD10)*1</f>
        <v>1</v>
      </c>
      <c r="AE12" s="211">
        <f>AND(AE10,AF10)*1</f>
        <v>0</v>
      </c>
      <c r="AF12" s="211">
        <f>IF(AE10,NOT(AF10),AF10)*1</f>
        <v>1</v>
      </c>
      <c r="AG12" s="159">
        <f>OR(AND(AH10,AG10),AND(AH12,$Q$6))*1</f>
        <v>1</v>
      </c>
      <c r="AH12" s="124">
        <f>IF(AG10,NOT(AH10),AH10)*1</f>
        <v>1</v>
      </c>
      <c r="AI12" s="20" t="s">
        <v>74</v>
      </c>
      <c r="AJ12" s="20" t="s">
        <v>75</v>
      </c>
    </row>
    <row r="13" spans="1:36" ht="15.95" customHeight="1" x14ac:dyDescent="0.25">
      <c r="C13" s="130">
        <f t="shared" ref="C13" si="0">C12+D12*E12</f>
        <v>0</v>
      </c>
      <c r="D13" s="130">
        <f t="shared" ref="D13" si="1">D12*F12</f>
        <v>1</v>
      </c>
      <c r="E13" s="131"/>
      <c r="F13" s="132"/>
      <c r="G13" s="130">
        <f t="shared" ref="G13" si="2">G12+H12*I12</f>
        <v>0</v>
      </c>
      <c r="H13" s="130">
        <f t="shared" ref="H13" si="3">H12*J12</f>
        <v>1</v>
      </c>
      <c r="I13" s="131"/>
      <c r="J13" s="132"/>
      <c r="K13" s="130">
        <f t="shared" ref="K13" si="4">K12+L12*M12</f>
        <v>0</v>
      </c>
      <c r="L13" s="130">
        <f t="shared" ref="L13" si="5">L12*N12</f>
        <v>0</v>
      </c>
      <c r="M13" s="131"/>
      <c r="N13" s="132"/>
      <c r="O13" s="130">
        <f t="shared" ref="O13" si="6">O12+P12*Q12</f>
        <v>0</v>
      </c>
      <c r="P13" s="130">
        <f t="shared" ref="P13" si="7">P12*R12</f>
        <v>0</v>
      </c>
      <c r="Q13" s="131"/>
      <c r="R13" s="132"/>
      <c r="S13" s="130">
        <f t="shared" ref="S13" si="8">S12+T12*U12</f>
        <v>0</v>
      </c>
      <c r="T13" s="130">
        <f t="shared" ref="T13" si="9">T12*V12</f>
        <v>0</v>
      </c>
      <c r="U13" s="131"/>
      <c r="V13" s="132"/>
      <c r="W13" s="130">
        <f t="shared" ref="W13" si="10">W12+X12*Y12</f>
        <v>0</v>
      </c>
      <c r="X13" s="130">
        <f t="shared" ref="X13" si="11">X12*Z12</f>
        <v>1</v>
      </c>
      <c r="Y13" s="131"/>
      <c r="Z13" s="132"/>
      <c r="AA13" s="130">
        <f>AA12+AB12*AC12</f>
        <v>0</v>
      </c>
      <c r="AB13" s="130">
        <f>AB12*AD12</f>
        <v>1</v>
      </c>
      <c r="AC13" s="131"/>
      <c r="AD13" s="132"/>
      <c r="AE13" s="157">
        <f>OR(AE12,AND(AF12,AG12))*1</f>
        <v>1</v>
      </c>
      <c r="AF13" s="158">
        <f>AF12*AH12</f>
        <v>1</v>
      </c>
      <c r="AG13" s="131"/>
      <c r="AH13" s="131"/>
      <c r="AI13" s="7"/>
      <c r="AJ13" s="4"/>
    </row>
    <row r="14" spans="1:36" ht="15.95" customHeight="1" x14ac:dyDescent="0.25">
      <c r="C14" s="130">
        <f t="shared" ref="C14" si="12">C13+D13*G13</f>
        <v>0</v>
      </c>
      <c r="D14" s="130">
        <f t="shared" ref="D14" si="13">D13*H13</f>
        <v>1</v>
      </c>
      <c r="G14" s="134"/>
      <c r="H14" s="134"/>
      <c r="I14" s="131"/>
      <c r="J14" s="135"/>
      <c r="K14" s="130">
        <f t="shared" ref="K14" si="14">K13+L13*O13</f>
        <v>0</v>
      </c>
      <c r="L14" s="130">
        <f t="shared" ref="L14" si="15">L13*P13</f>
        <v>0</v>
      </c>
      <c r="O14" s="134"/>
      <c r="P14" s="134"/>
      <c r="Q14" s="131"/>
      <c r="R14" s="135"/>
      <c r="S14" s="130">
        <f t="shared" ref="S14" si="16">S13+T13*W13</f>
        <v>0</v>
      </c>
      <c r="T14" s="130">
        <f t="shared" ref="T14" si="17">T13*X13</f>
        <v>0</v>
      </c>
      <c r="W14" s="134"/>
      <c r="X14" s="134"/>
      <c r="Y14" s="131"/>
      <c r="Z14" s="135"/>
      <c r="AA14" s="130">
        <f>AA13+AB13*AE13</f>
        <v>1</v>
      </c>
      <c r="AB14" s="130">
        <f>AB13*AF13</f>
        <v>1</v>
      </c>
      <c r="AE14" s="134"/>
      <c r="AF14" s="134"/>
      <c r="AG14" s="131"/>
      <c r="AH14" s="134"/>
      <c r="AI14" s="8"/>
    </row>
    <row r="15" spans="1:36" ht="15.95" customHeight="1" x14ac:dyDescent="0.25">
      <c r="A15" s="4"/>
      <c r="B15" s="20"/>
      <c r="C15" s="133">
        <f>C13+D13*$K14</f>
        <v>0</v>
      </c>
      <c r="D15" s="133">
        <f>D13*$L14</f>
        <v>0</v>
      </c>
      <c r="G15" s="133"/>
      <c r="H15" s="133"/>
      <c r="K15" s="134"/>
      <c r="L15" s="134"/>
      <c r="M15" s="134"/>
      <c r="N15" s="134"/>
      <c r="O15" s="134"/>
      <c r="P15" s="134"/>
      <c r="Q15" s="131"/>
      <c r="R15" s="135"/>
      <c r="S15" s="130">
        <f>S14+T14*$AA14</f>
        <v>0</v>
      </c>
      <c r="T15" s="133">
        <f>T14*AB14</f>
        <v>0</v>
      </c>
      <c r="W15" s="305"/>
      <c r="X15" s="306"/>
      <c r="AA15" s="134"/>
      <c r="AB15" s="134"/>
      <c r="AC15" s="134"/>
      <c r="AD15" s="134"/>
      <c r="AE15" s="134"/>
      <c r="AF15" s="134"/>
      <c r="AG15" s="131"/>
      <c r="AH15" s="134"/>
      <c r="AI15" s="7"/>
      <c r="AJ15" s="4"/>
    </row>
    <row r="16" spans="1:36" ht="15.95" customHeight="1" x14ac:dyDescent="0.25">
      <c r="C16" s="133">
        <f>C15+D15*$AA15</f>
        <v>0</v>
      </c>
      <c r="D16" s="133">
        <f>D15*$AB15</f>
        <v>0</v>
      </c>
      <c r="G16" s="305"/>
      <c r="H16" s="306"/>
      <c r="K16" s="305"/>
      <c r="L16" s="306"/>
      <c r="O16" s="305"/>
      <c r="P16" s="306"/>
      <c r="T16" s="165"/>
      <c r="U16" s="165"/>
      <c r="V16" s="165"/>
      <c r="X16" s="134"/>
      <c r="Y16" s="139"/>
      <c r="Z16" s="139"/>
      <c r="AB16" s="134"/>
      <c r="AC16" s="139"/>
      <c r="AD16" s="139"/>
      <c r="AH16" s="134"/>
      <c r="AI16" s="21"/>
      <c r="AJ16" s="4"/>
    </row>
    <row r="17" spans="1:37" ht="15.95" customHeight="1" x14ac:dyDescent="0.25">
      <c r="A17" s="155" t="s">
        <v>184</v>
      </c>
      <c r="B17" s="10" t="s">
        <v>32</v>
      </c>
      <c r="C17" s="136">
        <f>C15+D15*$S15</f>
        <v>0</v>
      </c>
      <c r="D17" s="136">
        <f>D15*$T15</f>
        <v>0</v>
      </c>
      <c r="E17" s="305"/>
      <c r="F17" s="306"/>
      <c r="G17" s="156">
        <f>G16</f>
        <v>0</v>
      </c>
      <c r="H17" s="156"/>
      <c r="I17" s="305"/>
      <c r="J17" s="306"/>
      <c r="K17" s="156">
        <f>K16</f>
        <v>0</v>
      </c>
      <c r="L17" s="156"/>
      <c r="M17" s="305"/>
      <c r="N17" s="306"/>
      <c r="O17" s="156">
        <f>O16</f>
        <v>0</v>
      </c>
      <c r="P17" s="156"/>
      <c r="Q17" s="305"/>
      <c r="R17" s="306"/>
      <c r="S17" s="134">
        <f>S15</f>
        <v>0</v>
      </c>
      <c r="T17" s="21"/>
      <c r="U17" s="321"/>
      <c r="V17" s="322"/>
      <c r="W17" s="134">
        <f>W15</f>
        <v>0</v>
      </c>
      <c r="X17" s="21"/>
      <c r="Y17" s="321"/>
      <c r="Z17" s="322"/>
      <c r="AA17" s="134">
        <f>AA14</f>
        <v>1</v>
      </c>
      <c r="AB17" s="21"/>
      <c r="AC17" s="321"/>
      <c r="AD17" s="322"/>
      <c r="AE17" s="134">
        <f>AE13</f>
        <v>1</v>
      </c>
      <c r="AF17" s="134"/>
      <c r="AG17" s="131">
        <f>AG12</f>
        <v>1</v>
      </c>
      <c r="AH17" s="7"/>
      <c r="AI17" s="20">
        <f>$Q$6</f>
        <v>1</v>
      </c>
      <c r="AJ17" s="78" t="s">
        <v>30</v>
      </c>
    </row>
    <row r="18" spans="1:37" ht="15.95" customHeight="1" x14ac:dyDescent="0.25">
      <c r="A18" s="4"/>
      <c r="B18" s="20"/>
      <c r="C18" s="319">
        <f t="shared" ref="C18" si="18">IF(E17,NOT(D12),D12)*1</f>
        <v>1</v>
      </c>
      <c r="D18" s="319"/>
      <c r="E18" s="320">
        <f t="shared" ref="E18" si="19">IF(G17,NOT(F12),F12)*1</f>
        <v>1</v>
      </c>
      <c r="F18" s="320"/>
      <c r="G18" s="319">
        <f t="shared" ref="G18" si="20">IF(I17,NOT(H12),H12)*1</f>
        <v>1</v>
      </c>
      <c r="H18" s="319"/>
      <c r="I18" s="320">
        <f t="shared" ref="I18" si="21">IF(K17,NOT(J12),J12)*1</f>
        <v>1</v>
      </c>
      <c r="J18" s="320"/>
      <c r="K18" s="319">
        <f t="shared" ref="K18" si="22">IF(M17,NOT(L12),L12)*1</f>
        <v>0</v>
      </c>
      <c r="L18" s="319"/>
      <c r="M18" s="320">
        <f t="shared" ref="M18" si="23">IF(O17,NOT(N12),N12)*1</f>
        <v>1</v>
      </c>
      <c r="N18" s="320"/>
      <c r="O18" s="319">
        <f t="shared" ref="O18" si="24">IF(Q17,NOT(P12),P12)*1</f>
        <v>0</v>
      </c>
      <c r="P18" s="319"/>
      <c r="Q18" s="320">
        <f t="shared" ref="Q18" si="25">IF(S17,NOT(R12),R12)*1</f>
        <v>0</v>
      </c>
      <c r="R18" s="320"/>
      <c r="S18" s="303">
        <f t="shared" ref="S18" si="26">IF(U17,NOT(T12),T12)*1</f>
        <v>0</v>
      </c>
      <c r="T18" s="303"/>
      <c r="U18" s="320">
        <f t="shared" ref="U18" si="27">IF(W17,NOT(V12),V12)*1</f>
        <v>0</v>
      </c>
      <c r="V18" s="320"/>
      <c r="W18" s="303">
        <f t="shared" ref="W18" si="28">IF(Y17,NOT(X12),X12)*1</f>
        <v>1</v>
      </c>
      <c r="X18" s="303"/>
      <c r="Y18" s="320">
        <f t="shared" ref="Y18" si="29">IF(AA17,NOT(Z12),Z12)*1</f>
        <v>0</v>
      </c>
      <c r="Z18" s="320"/>
      <c r="AA18" s="303">
        <f t="shared" ref="AA18" si="30">IF(AC17,NOT(AB12),AB12)*1</f>
        <v>1</v>
      </c>
      <c r="AB18" s="303"/>
      <c r="AC18" s="320">
        <f t="shared" ref="AC18" si="31">IF(AE17,NOT(AD12),AD12)*1</f>
        <v>0</v>
      </c>
      <c r="AD18" s="320"/>
      <c r="AE18" s="303">
        <f>IF(AG17,NOT(AF12),AF12)*1</f>
        <v>0</v>
      </c>
      <c r="AF18" s="303"/>
      <c r="AG18" s="304">
        <f>IF(AI17,NOT(AH12),AH12)*1</f>
        <v>0</v>
      </c>
      <c r="AH18" s="304"/>
      <c r="AI18" s="20"/>
      <c r="AJ18" s="4"/>
    </row>
    <row r="19" spans="1:37" ht="15.95" customHeight="1" x14ac:dyDescent="0.25">
      <c r="C19" s="319" t="s">
        <v>170</v>
      </c>
      <c r="D19" s="319"/>
      <c r="E19" s="304" t="s">
        <v>171</v>
      </c>
      <c r="F19" s="304"/>
      <c r="G19" s="319" t="s">
        <v>172</v>
      </c>
      <c r="H19" s="319"/>
      <c r="I19" s="304" t="s">
        <v>173</v>
      </c>
      <c r="J19" s="304"/>
      <c r="K19" s="319" t="s">
        <v>174</v>
      </c>
      <c r="L19" s="319"/>
      <c r="M19" s="304" t="s">
        <v>175</v>
      </c>
      <c r="N19" s="304"/>
      <c r="O19" s="319" t="s">
        <v>176</v>
      </c>
      <c r="P19" s="319"/>
      <c r="Q19" s="304" t="s">
        <v>69</v>
      </c>
      <c r="R19" s="304"/>
      <c r="S19" s="303" t="s">
        <v>37</v>
      </c>
      <c r="T19" s="303"/>
      <c r="U19" s="304" t="s">
        <v>38</v>
      </c>
      <c r="V19" s="304"/>
      <c r="W19" s="319" t="s">
        <v>39</v>
      </c>
      <c r="X19" s="319"/>
      <c r="Y19" s="304" t="s">
        <v>40</v>
      </c>
      <c r="Z19" s="304"/>
      <c r="AA19" s="303" t="s">
        <v>41</v>
      </c>
      <c r="AB19" s="303"/>
      <c r="AC19" s="304" t="s">
        <v>42</v>
      </c>
      <c r="AD19" s="304"/>
      <c r="AE19" s="303" t="s">
        <v>36</v>
      </c>
      <c r="AF19" s="303"/>
      <c r="AG19" s="304" t="s">
        <v>35</v>
      </c>
      <c r="AH19" s="304"/>
      <c r="AI19" s="4"/>
      <c r="AJ19" s="4"/>
    </row>
    <row r="20" spans="1:37" ht="15.95" customHeight="1" x14ac:dyDescent="0.25"/>
    <row r="21" spans="1:37" ht="15.95" customHeight="1" x14ac:dyDescent="0.25">
      <c r="Q21" s="106" t="s">
        <v>73</v>
      </c>
      <c r="R21" s="106"/>
      <c r="S21" s="106"/>
      <c r="T21" s="106"/>
      <c r="U21" s="106"/>
      <c r="V21" s="106"/>
      <c r="W21" s="106"/>
      <c r="X21" s="251">
        <f>AG18+2*AE18+4*AC18+8*AA18+16*Y18+32*W18+64*U18+128*S18+256*Q18+512*O18+1024*M18+2048*K18+4096*I18+8192*(G18+2*E18-4*C18)</f>
        <v>-3032</v>
      </c>
      <c r="Y21" s="248"/>
      <c r="Z21" t="s">
        <v>23</v>
      </c>
      <c r="AE21" s="6" t="str">
        <f>IF(X21=$X$7,"YES","NO")</f>
        <v>NO</v>
      </c>
    </row>
    <row r="22" spans="1:37" ht="15.95" customHeight="1" x14ac:dyDescent="0.25">
      <c r="X22" s="323"/>
      <c r="Y22" s="323"/>
      <c r="Z22" t="s">
        <v>24</v>
      </c>
      <c r="AE22" s="40" t="str">
        <f>IF($C$10&lt;&gt;$D$10,"NO",IF($C$10=$C$18,"NO","YES"))</f>
        <v>NO</v>
      </c>
    </row>
    <row r="23" spans="1:37" ht="15.95" customHeight="1" x14ac:dyDescent="0.25"/>
    <row r="24" spans="1:37" ht="15.95" customHeight="1" x14ac:dyDescent="0.25">
      <c r="C24" t="s">
        <v>110</v>
      </c>
    </row>
    <row r="25" spans="1:37" ht="15.95" customHeight="1" x14ac:dyDescent="0.25">
      <c r="C25" t="s">
        <v>109</v>
      </c>
      <c r="P25" s="8"/>
    </row>
    <row r="26" spans="1:37" ht="15.95" customHeight="1" x14ac:dyDescent="0.25">
      <c r="C26" s="314">
        <f t="shared" ref="C26" si="32">C12+D12*E26</f>
        <v>0</v>
      </c>
      <c r="D26" s="308"/>
      <c r="E26" s="314">
        <f t="shared" ref="E26" si="33">E12+F12*G26</f>
        <v>0</v>
      </c>
      <c r="F26" s="308"/>
      <c r="G26" s="314">
        <f t="shared" ref="G26" si="34">G12+H12*I26</f>
        <v>0</v>
      </c>
      <c r="H26" s="308"/>
      <c r="I26" s="314">
        <f t="shared" ref="I26" si="35">I12+J12*K26</f>
        <v>0</v>
      </c>
      <c r="J26" s="308"/>
      <c r="K26" s="314">
        <f t="shared" ref="K26" si="36">K12+L12*M26</f>
        <v>0</v>
      </c>
      <c r="L26" s="308"/>
      <c r="M26" s="314">
        <f t="shared" ref="M26" si="37">M12+N12*O26</f>
        <v>0</v>
      </c>
      <c r="N26" s="308"/>
      <c r="O26" s="314">
        <f t="shared" ref="O26" si="38">O12+P12*Q26</f>
        <v>0</v>
      </c>
      <c r="P26" s="308"/>
      <c r="Q26" s="314">
        <f t="shared" ref="Q26" si="39">Q12+R12*S26</f>
        <v>0</v>
      </c>
      <c r="R26" s="308"/>
      <c r="S26" s="314">
        <f t="shared" ref="S26" si="40">S12+T12*U26</f>
        <v>0</v>
      </c>
      <c r="T26" s="308"/>
      <c r="U26" s="314">
        <f t="shared" ref="U26" si="41">U12+V12*W26</f>
        <v>1</v>
      </c>
      <c r="V26" s="308"/>
      <c r="W26" s="314">
        <f t="shared" ref="W26" si="42">W12+X12*Y26</f>
        <v>1</v>
      </c>
      <c r="X26" s="308"/>
      <c r="Y26" s="314">
        <f t="shared" ref="Y26" si="43">Y12+Z12*AA26</f>
        <v>1</v>
      </c>
      <c r="Z26" s="308"/>
      <c r="AA26" s="314">
        <f t="shared" ref="AA26" si="44">AA12+AB12*AC26</f>
        <v>1</v>
      </c>
      <c r="AB26" s="308"/>
      <c r="AC26" s="314">
        <f t="shared" ref="AC26" si="45">AC12+AD12*AE26</f>
        <v>1</v>
      </c>
      <c r="AD26" s="308"/>
      <c r="AE26" s="314">
        <f>AE12+AF12*AG26</f>
        <v>1</v>
      </c>
      <c r="AF26" s="308"/>
      <c r="AG26" s="314">
        <f>AG12</f>
        <v>1</v>
      </c>
      <c r="AH26" s="308"/>
      <c r="AI26" s="41">
        <f>$Q$6</f>
        <v>1</v>
      </c>
    </row>
    <row r="27" spans="1:37" ht="15.95" customHeight="1" x14ac:dyDescent="0.25">
      <c r="C27" s="315">
        <f t="shared" ref="C27" si="46">IF(E26,NOT(D12),D12)*1</f>
        <v>1</v>
      </c>
      <c r="D27" s="316"/>
      <c r="E27" s="314">
        <f t="shared" ref="E27" si="47">IF(G26,NOT(F12),F12)*1</f>
        <v>1</v>
      </c>
      <c r="F27" s="308"/>
      <c r="G27" s="315">
        <f t="shared" ref="G27" si="48">IF(I26,NOT(H12),H12)*1</f>
        <v>1</v>
      </c>
      <c r="H27" s="316"/>
      <c r="I27" s="314">
        <f t="shared" ref="I27" si="49">IF(K26,NOT(J12),J12)*1</f>
        <v>1</v>
      </c>
      <c r="J27" s="308"/>
      <c r="K27" s="315">
        <f t="shared" ref="K27" si="50">IF(M26,NOT(L12),L12)*1</f>
        <v>0</v>
      </c>
      <c r="L27" s="316"/>
      <c r="M27" s="314">
        <f t="shared" ref="M27" si="51">IF(O26,NOT(N12),N12)*1</f>
        <v>1</v>
      </c>
      <c r="N27" s="308"/>
      <c r="O27" s="315">
        <f t="shared" ref="O27" si="52">IF(Q26,NOT(P12),P12)*1</f>
        <v>0</v>
      </c>
      <c r="P27" s="316"/>
      <c r="Q27" s="314">
        <f t="shared" ref="Q27" si="53">IF(S26,NOT(R12),R12)*1</f>
        <v>0</v>
      </c>
      <c r="R27" s="308"/>
      <c r="S27" s="315">
        <f t="shared" ref="S27" si="54">IF(U26,NOT(T12),T12)*1</f>
        <v>1</v>
      </c>
      <c r="T27" s="316"/>
      <c r="U27" s="314">
        <f t="shared" ref="U27" si="55">IF(W26,NOT(V12),V12)*1</f>
        <v>1</v>
      </c>
      <c r="V27" s="308"/>
      <c r="W27" s="315">
        <f t="shared" ref="W27" si="56">IF(Y26,NOT(X12),X12)*1</f>
        <v>0</v>
      </c>
      <c r="X27" s="316"/>
      <c r="Y27" s="314">
        <f t="shared" ref="Y27" si="57">IF(AA26,NOT(Z12),Z12)*1</f>
        <v>0</v>
      </c>
      <c r="Z27" s="308"/>
      <c r="AA27" s="315">
        <f t="shared" ref="AA27" si="58">IF(AC26,NOT(AB12),AB12)*1</f>
        <v>0</v>
      </c>
      <c r="AB27" s="316"/>
      <c r="AC27" s="314">
        <f t="shared" ref="AC27" si="59">IF(AE26,NOT(AD12),AD12)*1</f>
        <v>0</v>
      </c>
      <c r="AD27" s="308"/>
      <c r="AE27" s="315">
        <f>IF(AG26,NOT(AF12),AF12)*1</f>
        <v>0</v>
      </c>
      <c r="AF27" s="316"/>
      <c r="AG27" s="314">
        <f>IF(AI26,NOT(AH12),AH12)*1</f>
        <v>0</v>
      </c>
      <c r="AH27" s="308"/>
    </row>
    <row r="28" spans="1:37" ht="15.95" customHeight="1" x14ac:dyDescent="0.25">
      <c r="Q28" s="106" t="s">
        <v>73</v>
      </c>
      <c r="R28" s="106"/>
      <c r="S28" s="106"/>
      <c r="T28" s="106"/>
      <c r="U28" s="106"/>
      <c r="V28" s="106"/>
      <c r="W28" s="106"/>
      <c r="X28" s="251">
        <f>AG27+2*AE27+4*AC27+8*AA27+16*Y27+32*W27+64*U27+128*S27+256*Q27+512*O27+1024*M27+2048*K27+4096*I27+8192*(G27+2*E27-4*C27)</f>
        <v>-2880</v>
      </c>
      <c r="Y28" s="248"/>
      <c r="Z28" s="106" t="s">
        <v>23</v>
      </c>
      <c r="AA28" s="106"/>
      <c r="AB28" s="106"/>
      <c r="AC28" s="106"/>
      <c r="AD28" s="106"/>
      <c r="AE28" s="6" t="str">
        <f>IF(X28=$X$7,"YES","NO")</f>
        <v>YES</v>
      </c>
    </row>
    <row r="29" spans="1:37" ht="15.95" customHeight="1" x14ac:dyDescent="0.25">
      <c r="X29" s="252"/>
      <c r="Y29" s="252"/>
      <c r="Z29" s="106" t="s">
        <v>24</v>
      </c>
      <c r="AA29" s="106"/>
      <c r="AB29" s="106"/>
      <c r="AC29" s="106"/>
      <c r="AD29" s="106"/>
      <c r="AE29" s="40" t="str">
        <f>IF($C$10&lt;&gt;$D$10,"NO",IF($C$10=C27,"NO","YES"))</f>
        <v>NO</v>
      </c>
    </row>
    <row r="30" spans="1:37" ht="15.95" customHeight="1" x14ac:dyDescent="0.25">
      <c r="AK30" s="8"/>
    </row>
    <row r="31" spans="1:37" ht="15.95" customHeight="1" x14ac:dyDescent="0.25"/>
    <row r="32" spans="1:37" ht="15.95" customHeight="1" x14ac:dyDescent="0.25"/>
    <row r="33" spans="18:24" ht="15.95" customHeight="1" x14ac:dyDescent="0.25">
      <c r="R33" s="7"/>
      <c r="S33" s="7"/>
      <c r="T33" s="7"/>
      <c r="U33" s="7"/>
      <c r="V33" s="7"/>
      <c r="W33" s="7"/>
      <c r="X33" s="7"/>
    </row>
    <row r="34" spans="18:24" ht="15.95" customHeight="1" x14ac:dyDescent="0.25">
      <c r="R34" s="7"/>
      <c r="S34" s="7"/>
      <c r="T34" s="7"/>
      <c r="U34" s="7"/>
      <c r="V34" s="7"/>
      <c r="W34" s="7"/>
      <c r="X34" s="7"/>
    </row>
    <row r="35" spans="18:24" ht="15.95" customHeight="1" x14ac:dyDescent="0.25">
      <c r="R35" s="7"/>
      <c r="S35" s="7"/>
      <c r="T35" s="149"/>
      <c r="U35" s="149"/>
      <c r="V35" s="149"/>
      <c r="W35" s="149"/>
      <c r="X35" s="7"/>
    </row>
    <row r="36" spans="18:24" ht="15.95" customHeight="1" x14ac:dyDescent="0.25">
      <c r="R36" s="7"/>
      <c r="S36" s="7"/>
      <c r="T36" s="149"/>
      <c r="U36" s="149"/>
      <c r="V36" s="149"/>
      <c r="W36" s="149"/>
      <c r="X36" s="7"/>
    </row>
    <row r="37" spans="18:24" ht="15.95" customHeight="1" x14ac:dyDescent="0.25">
      <c r="R37" s="7"/>
      <c r="S37" s="7"/>
      <c r="T37" s="149"/>
      <c r="U37" s="149"/>
      <c r="V37" s="149"/>
      <c r="W37" s="149"/>
      <c r="X37" s="7"/>
    </row>
    <row r="38" spans="18:24" ht="15.95" customHeight="1" x14ac:dyDescent="0.25">
      <c r="R38" s="7"/>
      <c r="S38" s="7"/>
      <c r="T38" s="149"/>
      <c r="U38" s="149"/>
      <c r="V38" s="7"/>
      <c r="W38" s="7"/>
      <c r="X38" s="7"/>
    </row>
    <row r="39" spans="18:24" ht="15.95" customHeight="1" x14ac:dyDescent="0.25">
      <c r="R39" s="7"/>
      <c r="S39" s="7"/>
      <c r="T39" s="7"/>
      <c r="U39" s="7"/>
      <c r="V39" s="7"/>
      <c r="W39" s="7"/>
      <c r="X39" s="7"/>
    </row>
    <row r="40" spans="18:24" ht="15.95" customHeight="1" x14ac:dyDescent="0.25"/>
    <row r="41" spans="18:24" ht="15.95" customHeight="1" x14ac:dyDescent="0.25"/>
    <row r="42" spans="18:24" ht="15.95" customHeight="1" x14ac:dyDescent="0.25"/>
    <row r="43" spans="18:24" ht="15.95" customHeight="1" x14ac:dyDescent="0.25"/>
    <row r="44" spans="18:24" ht="15.95" customHeight="1" x14ac:dyDescent="0.25"/>
    <row r="45" spans="18:24" ht="15.95" customHeight="1" x14ac:dyDescent="0.25"/>
    <row r="46" spans="18:24" ht="15.95" customHeight="1" x14ac:dyDescent="0.25"/>
    <row r="47" spans="18:24" ht="15.95" customHeight="1" x14ac:dyDescent="0.25"/>
    <row r="48" spans="18:2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</sheetData>
  <mergeCells count="82">
    <mergeCell ref="AG19:AH19"/>
    <mergeCell ref="Q19:R19"/>
    <mergeCell ref="S19:T19"/>
    <mergeCell ref="C26:D26"/>
    <mergeCell ref="E26:F26"/>
    <mergeCell ref="G26:H26"/>
    <mergeCell ref="I26:J26"/>
    <mergeCell ref="K26:L26"/>
    <mergeCell ref="AE26:AF26"/>
    <mergeCell ref="M26:N26"/>
    <mergeCell ref="O26:P26"/>
    <mergeCell ref="Q26:R26"/>
    <mergeCell ref="S26:T26"/>
    <mergeCell ref="U26:V26"/>
    <mergeCell ref="W26:X26"/>
    <mergeCell ref="Y26:Z26"/>
    <mergeCell ref="AA26:AB26"/>
    <mergeCell ref="X29:Y29"/>
    <mergeCell ref="AC17:AD17"/>
    <mergeCell ref="U17:V17"/>
    <mergeCell ref="Y17:Z17"/>
    <mergeCell ref="Y27:Z27"/>
    <mergeCell ref="AA27:AB27"/>
    <mergeCell ref="AC27:AD27"/>
    <mergeCell ref="AC19:AD19"/>
    <mergeCell ref="AC18:AD18"/>
    <mergeCell ref="X28:Y28"/>
    <mergeCell ref="W27:X27"/>
    <mergeCell ref="X21:Y21"/>
    <mergeCell ref="X22:Y22"/>
    <mergeCell ref="U19:V19"/>
    <mergeCell ref="W19:X19"/>
    <mergeCell ref="Y19:Z19"/>
    <mergeCell ref="AE27:AF27"/>
    <mergeCell ref="AG27:AH27"/>
    <mergeCell ref="AE18:AF18"/>
    <mergeCell ref="AG18:AH18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AC26:AD26"/>
    <mergeCell ref="AG26:AH26"/>
    <mergeCell ref="C19:D19"/>
    <mergeCell ref="E19:F19"/>
    <mergeCell ref="G19:H19"/>
    <mergeCell ref="I19:J19"/>
    <mergeCell ref="K19:L19"/>
    <mergeCell ref="M19:N19"/>
    <mergeCell ref="O19:P19"/>
    <mergeCell ref="Q18:R18"/>
    <mergeCell ref="S18:T18"/>
    <mergeCell ref="U18:V18"/>
    <mergeCell ref="M18:N18"/>
    <mergeCell ref="O18:P18"/>
    <mergeCell ref="W18:X18"/>
    <mergeCell ref="Y18:Z18"/>
    <mergeCell ref="AA18:AB18"/>
    <mergeCell ref="AE19:AF19"/>
    <mergeCell ref="X5:Y5"/>
    <mergeCell ref="X6:Y6"/>
    <mergeCell ref="X7:Y7"/>
    <mergeCell ref="AA19:AB19"/>
    <mergeCell ref="C18:D18"/>
    <mergeCell ref="E18:F18"/>
    <mergeCell ref="G18:H18"/>
    <mergeCell ref="I18:J18"/>
    <mergeCell ref="K18:L18"/>
    <mergeCell ref="E17:F17"/>
    <mergeCell ref="I17:J17"/>
    <mergeCell ref="M17:N17"/>
    <mergeCell ref="Q17:R17"/>
    <mergeCell ref="W15:X15"/>
    <mergeCell ref="O16:P16"/>
    <mergeCell ref="G16:H16"/>
    <mergeCell ref="K16:L16"/>
  </mergeCells>
  <conditionalFormatting sqref="X5:X6">
    <cfRule type="cellIs" dxfId="26" priority="9" operator="notBetween">
      <formula>-32767</formula>
      <formula>32767</formula>
    </cfRule>
  </conditionalFormatting>
  <conditionalFormatting sqref="AE21">
    <cfRule type="containsText" dxfId="25" priority="7" operator="containsText" text="NO">
      <formula>NOT(ISERROR(SEARCH("NO",AE21)))</formula>
    </cfRule>
    <cfRule type="containsText" dxfId="24" priority="8" operator="containsText" text="YES">
      <formula>NOT(ISERROR(SEARCH("YES",AE21)))</formula>
    </cfRule>
  </conditionalFormatting>
  <conditionalFormatting sqref="AE22">
    <cfRule type="containsText" dxfId="23" priority="5" operator="containsText" text="NO">
      <formula>NOT(ISERROR(SEARCH("NO",AE22)))</formula>
    </cfRule>
    <cfRule type="containsText" dxfId="22" priority="6" operator="containsText" text="YES">
      <formula>NOT(ISERROR(SEARCH("YES",AE22)))</formula>
    </cfRule>
  </conditionalFormatting>
  <conditionalFormatting sqref="AE28">
    <cfRule type="containsText" dxfId="21" priority="3" operator="containsText" text="NO">
      <formula>NOT(ISERROR(SEARCH("NO",AE28)))</formula>
    </cfRule>
    <cfRule type="containsText" dxfId="20" priority="4" operator="containsText" text="YES">
      <formula>NOT(ISERROR(SEARCH("YES",AE28)))</formula>
    </cfRule>
  </conditionalFormatting>
  <conditionalFormatting sqref="AE29">
    <cfRule type="containsText" dxfId="19" priority="1" operator="containsText" text="NO">
      <formula>NOT(ISERROR(SEARCH("NO",AE29)))</formula>
    </cfRule>
    <cfRule type="containsText" dxfId="18" priority="2" operator="containsText" text="YES">
      <formula>NOT(ISERROR(SEARCH("YES",AE29)))</formula>
    </cfRule>
  </conditionalFormatting>
  <pageMargins left="0.7" right="0.7" top="0.75" bottom="0.75" header="0.3" footer="0.3"/>
  <ignoredErrors>
    <ignoredError sqref="D10:AH10 D12:AH1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6"/>
  <sheetViews>
    <sheetView workbookViewId="0">
      <selection activeCell="AM18" sqref="AM18"/>
    </sheetView>
  </sheetViews>
  <sheetFormatPr defaultRowHeight="15" x14ac:dyDescent="0.25"/>
  <cols>
    <col min="1" max="2" width="5.7109375" customWidth="1"/>
    <col min="3" max="3" width="6.7109375" customWidth="1"/>
    <col min="4" max="34" width="5.7109375" customWidth="1"/>
    <col min="35" max="35" width="4.7109375" customWidth="1"/>
    <col min="36" max="58" width="5.7109375" customWidth="1"/>
  </cols>
  <sheetData>
    <row r="1" spans="1:36" ht="18.75" x14ac:dyDescent="0.3">
      <c r="A1" s="43"/>
      <c r="B1" s="43" t="s">
        <v>235</v>
      </c>
    </row>
    <row r="2" spans="1:36" ht="15.95" customHeight="1" x14ac:dyDescent="0.25">
      <c r="B2" s="50"/>
    </row>
    <row r="3" spans="1:36" ht="15.95" customHeight="1" x14ac:dyDescent="0.25"/>
    <row r="4" spans="1:36" ht="15.95" customHeight="1" x14ac:dyDescent="0.25"/>
    <row r="5" spans="1:36" ht="15.95" customHeight="1" x14ac:dyDescent="0.25">
      <c r="Q5" t="s">
        <v>233</v>
      </c>
      <c r="S5" s="1" t="s">
        <v>0</v>
      </c>
      <c r="T5" s="2"/>
      <c r="U5" s="1" t="s">
        <v>59</v>
      </c>
      <c r="V5" s="2"/>
      <c r="W5" s="3" t="s">
        <v>1</v>
      </c>
      <c r="X5" s="300">
        <v>-3000</v>
      </c>
      <c r="Y5" s="248"/>
      <c r="Z5" s="15" t="s">
        <v>139</v>
      </c>
      <c r="AA5" s="15" t="s">
        <v>25</v>
      </c>
    </row>
    <row r="6" spans="1:36" ht="15.95" customHeight="1" x14ac:dyDescent="0.25">
      <c r="M6" t="s">
        <v>2</v>
      </c>
      <c r="Q6" s="32">
        <v>0</v>
      </c>
      <c r="S6" s="1" t="s">
        <v>3</v>
      </c>
      <c r="T6" s="2"/>
      <c r="U6" s="1" t="s">
        <v>59</v>
      </c>
      <c r="V6" s="2"/>
      <c r="W6" s="3" t="s">
        <v>4</v>
      </c>
      <c r="X6" s="300">
        <v>-120</v>
      </c>
      <c r="Y6" s="248"/>
      <c r="Z6" s="15" t="s">
        <v>139</v>
      </c>
      <c r="AA6" t="s">
        <v>182</v>
      </c>
    </row>
    <row r="7" spans="1:36" ht="15.95" customHeight="1" thickBot="1" x14ac:dyDescent="0.3">
      <c r="W7" s="161" t="s">
        <v>5</v>
      </c>
      <c r="X7" s="301">
        <f>IF(Q6,X5-X6,X5+X6)</f>
        <v>-3120</v>
      </c>
      <c r="Y7" s="302"/>
      <c r="Z7" s="15" t="s">
        <v>139</v>
      </c>
      <c r="AA7" t="s">
        <v>183</v>
      </c>
    </row>
    <row r="8" spans="1:36" ht="15.95" customHeight="1" thickBot="1" x14ac:dyDescent="0.3"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26" t="s">
        <v>19</v>
      </c>
      <c r="AI8" s="20"/>
      <c r="AJ8" s="78"/>
    </row>
    <row r="9" spans="1:36" ht="15.95" customHeight="1" x14ac:dyDescent="0.25">
      <c r="C9" s="215">
        <f>IF(X5&lt;0,1,0)</f>
        <v>1</v>
      </c>
      <c r="D9" s="210">
        <f>IF(X6&lt;0,1,0)</f>
        <v>1</v>
      </c>
      <c r="E9" s="28">
        <f>IF($C9,AND((65536+$X5)&gt;=16384,ISODD((65536+$X5)/16384)),AND($X5&gt;=16384,ISODD($X5/16384)))*1</f>
        <v>1</v>
      </c>
      <c r="F9" s="28">
        <f>IF($D9,AND((65536+$X6)&gt;=16384,ISODD((65536+$X6)/16384)),AND($X6&gt;=16384,ISODD($X6/16384)))*1</f>
        <v>1</v>
      </c>
      <c r="G9" s="210">
        <f>IF($C9,AND((65536+$X5)&gt;=8182,ISODD((65536+$X5)/8182)),AND($X5&gt;=8182,ISODD($X5/8182)))*1</f>
        <v>1</v>
      </c>
      <c r="H9" s="210">
        <f>IF($D9,AND((65536+$X6)&gt;=8182,ISODD((65536+$X6)/8182)),AND($X6&gt;=8182,ISODD($X6/8182)))*1</f>
        <v>1</v>
      </c>
      <c r="I9" s="28">
        <f>IF($C9,AND((65536+$X5)&gt;=4096,ISODD((65536+$X5)/4096)),AND($X5&gt;=4096,ISODD($X5/4096)))*1</f>
        <v>1</v>
      </c>
      <c r="J9" s="28">
        <f>IF($D9,AND((65536+$X6)&gt;=4096,ISODD((65536+$X6)/4096)),AND($X6&gt;=4096,ISODD($X6/4096)))*1</f>
        <v>1</v>
      </c>
      <c r="K9" s="210">
        <f>IF($C9,AND((65536+$X5)&gt;=2048,ISODD((65536+$X5)/2048)),AND($X5&gt;=2048,ISODD($X5/2048)))*1</f>
        <v>0</v>
      </c>
      <c r="L9" s="210">
        <f>IF($D9,AND((65536+$X6)&gt;=2048,ISODD((65536+$X6)/2048)),AND($X6&gt;=2048,ISODD($X6/2048)))*1</f>
        <v>1</v>
      </c>
      <c r="M9" s="28">
        <f>IF($C9,AND((65536+$X5)&gt;=1024,ISODD((65536+$X5)/1024)),AND($X5&gt;=1024,ISODD($X5/1024)))*1</f>
        <v>1</v>
      </c>
      <c r="N9" s="28">
        <f>IF($D9,AND((65536+$X6)&gt;=1024,ISODD((65536+$X6)/1024)),AND($X6&gt;=1024,ISODD($X6/1024)))*1</f>
        <v>1</v>
      </c>
      <c r="O9" s="210">
        <f>IF($C9,AND((65536+$X5)&gt;=512,ISODD((65536+$X5)/512)),AND($X5&gt;=512,ISODD($X5/512)))*1</f>
        <v>0</v>
      </c>
      <c r="P9" s="210">
        <f>IF($D9,AND((65536+$X6)&gt;=512,ISODD((65536+$X6)/512)),AND($X6&gt;=512,ISODD($X6/512)))*1</f>
        <v>1</v>
      </c>
      <c r="Q9" s="28">
        <f>IF($C9,AND((65536+$X5)&gt;=256,ISODD((65536+$X5)/256)),AND($X5&gt;=256,ISODD($X5/256)))*1</f>
        <v>0</v>
      </c>
      <c r="R9" s="28">
        <f>IF($D9,AND((65536+$X6)&gt;=256,ISODD((65536+$X6)/256)),AND($X6&gt;=256,ISODD($X6/256)))*1</f>
        <v>1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1</v>
      </c>
      <c r="U9" s="28">
        <f>IF($C9,AND((65536+$X5)&gt;=64,ISODD((65536+$X5)/64)),AND($X5&gt;=64,ISODD($X5/64)))*1</f>
        <v>1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1</v>
      </c>
      <c r="AB9" s="210">
        <f>IF($D9,AND((65536+$X6)&gt;=8,ISODD((65536+$X6)/8)),AND($X6&gt;=8,ISODD($X6/8)))*1</f>
        <v>1</v>
      </c>
      <c r="AC9" s="28">
        <f>IF($C9,AND((65536+$X5)&gt;=4,ISODD((65536+$X5)/4)),AND($X5&gt;=4,ISODD($X5/4)))*1</f>
        <v>0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0</v>
      </c>
      <c r="AG9" s="28">
        <f>IF($C9,ISODD(65536+$X5),ISODD($X5))*1</f>
        <v>0</v>
      </c>
      <c r="AH9" s="31">
        <f>IF($D9,ISODD(65536+$X6),ISODD($X6))*1</f>
        <v>0</v>
      </c>
      <c r="AI9" s="20"/>
      <c r="AJ9" s="20"/>
    </row>
    <row r="10" spans="1:36" ht="15.95" customHeight="1" x14ac:dyDescent="0.25">
      <c r="C10" s="216">
        <f>C9</f>
        <v>1</v>
      </c>
      <c r="D10" s="211">
        <f>IF($Q6,NOT(D9)*1,D9)</f>
        <v>1</v>
      </c>
      <c r="E10" s="79">
        <f>E9</f>
        <v>1</v>
      </c>
      <c r="F10" s="79">
        <f>IF($Q6,NOT(F9)*1,F9)</f>
        <v>1</v>
      </c>
      <c r="G10" s="211">
        <f>G9</f>
        <v>1</v>
      </c>
      <c r="H10" s="211">
        <f>IF($Q6,NOT(H9)*1,H9)</f>
        <v>1</v>
      </c>
      <c r="I10" s="79">
        <f>I9</f>
        <v>1</v>
      </c>
      <c r="J10" s="79">
        <f>IF($Q6,NOT(J9)*1,J9)</f>
        <v>1</v>
      </c>
      <c r="K10" s="211">
        <f>K9</f>
        <v>0</v>
      </c>
      <c r="L10" s="211">
        <f>IF($Q6,NOT(L9)*1,L9)</f>
        <v>1</v>
      </c>
      <c r="M10" s="79">
        <f>M9</f>
        <v>1</v>
      </c>
      <c r="N10" s="79">
        <f>IF($Q6,NOT(N9)*1,N9)</f>
        <v>1</v>
      </c>
      <c r="O10" s="211">
        <f>O9</f>
        <v>0</v>
      </c>
      <c r="P10" s="211">
        <f>IF($Q6,NOT(P9)*1,P9)</f>
        <v>1</v>
      </c>
      <c r="Q10" s="79">
        <f>Q9</f>
        <v>0</v>
      </c>
      <c r="R10" s="79">
        <f>IF($Q6,NOT(R9)*1,R9)</f>
        <v>1</v>
      </c>
      <c r="S10" s="211">
        <f>S9</f>
        <v>0</v>
      </c>
      <c r="T10" s="211">
        <f>IF($Q6,NOT(T9)*1,T9)</f>
        <v>1</v>
      </c>
      <c r="U10" s="79">
        <f>U9</f>
        <v>1</v>
      </c>
      <c r="V10" s="79">
        <f>IF($Q6,NOT(V9)*1,V9)</f>
        <v>0</v>
      </c>
      <c r="W10" s="211">
        <f>W9</f>
        <v>0</v>
      </c>
      <c r="X10" s="211">
        <f>IF($Q6,NOT(X9)*1,X9)</f>
        <v>0</v>
      </c>
      <c r="Y10" s="79">
        <f>Y9</f>
        <v>0</v>
      </c>
      <c r="Z10" s="79">
        <f>IF($Q6,NOT(Z9)*1,Z9)</f>
        <v>0</v>
      </c>
      <c r="AA10" s="211">
        <f>AA9</f>
        <v>1</v>
      </c>
      <c r="AB10" s="211">
        <f>IF($Q6,NOT(AB9)*1,AB9)</f>
        <v>1</v>
      </c>
      <c r="AC10" s="79">
        <f>AC9</f>
        <v>0</v>
      </c>
      <c r="AD10" s="79">
        <f>IF($Q6,NOT(AD9)*1,AD9)</f>
        <v>0</v>
      </c>
      <c r="AE10" s="211">
        <f>AE9</f>
        <v>0</v>
      </c>
      <c r="AF10" s="214">
        <f>IF($Q6,NOT(AF9)*1,AF9)</f>
        <v>0</v>
      </c>
      <c r="AG10" s="79">
        <f>AG9</f>
        <v>0</v>
      </c>
      <c r="AH10" s="121">
        <f>IF($Q6,NOT(AH9)*1,AH9)</f>
        <v>0</v>
      </c>
      <c r="AI10" s="20"/>
      <c r="AJ10" s="20"/>
    </row>
    <row r="11" spans="1:36" ht="15.95" customHeight="1" x14ac:dyDescent="0.25"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90</v>
      </c>
      <c r="AH11" s="125" t="s">
        <v>91</v>
      </c>
      <c r="AI11" s="20" t="s">
        <v>102</v>
      </c>
      <c r="AJ11" s="20"/>
    </row>
    <row r="12" spans="1:36" ht="15.95" customHeight="1" x14ac:dyDescent="0.25">
      <c r="C12" s="211">
        <f>AND(C10,D10)*1</f>
        <v>1</v>
      </c>
      <c r="D12" s="211">
        <f>IF(C10,NOT(D10),D10)*1</f>
        <v>0</v>
      </c>
      <c r="E12" s="123">
        <f>AND(E10,F10)*1</f>
        <v>1</v>
      </c>
      <c r="F12" s="123">
        <f>IF(E10,NOT(F10),F10)*1</f>
        <v>0</v>
      </c>
      <c r="G12" s="211">
        <f>AND(G10,H10)*1</f>
        <v>1</v>
      </c>
      <c r="H12" s="211">
        <f>IF(G10,NOT(H10),H10)*1</f>
        <v>0</v>
      </c>
      <c r="I12" s="123">
        <f>AND(I10,J10)*1</f>
        <v>1</v>
      </c>
      <c r="J12" s="123">
        <f>IF(I10,NOT(J10),J10)*1</f>
        <v>0</v>
      </c>
      <c r="K12" s="211">
        <f>AND(K10,L10)*1</f>
        <v>0</v>
      </c>
      <c r="L12" s="211">
        <f>IF(K10,NOT(L10),L10)*1</f>
        <v>1</v>
      </c>
      <c r="M12" s="123">
        <f>AND(M10,N10)*1</f>
        <v>1</v>
      </c>
      <c r="N12" s="123">
        <f>IF(M10,NOT(N10),N10)*1</f>
        <v>0</v>
      </c>
      <c r="O12" s="211">
        <f>AND(O10,P10)*1</f>
        <v>0</v>
      </c>
      <c r="P12" s="211">
        <f>IF(O10,NOT(P10),P10)*1</f>
        <v>1</v>
      </c>
      <c r="Q12" s="123">
        <f>AND(Q10,R10)*1</f>
        <v>0</v>
      </c>
      <c r="R12" s="123">
        <f>IF(Q10,NOT(R10),R10)*1</f>
        <v>1</v>
      </c>
      <c r="S12" s="211">
        <f>AND(S10,T10)*1</f>
        <v>0</v>
      </c>
      <c r="T12" s="211">
        <f>IF(S10,NOT(T10),T10)*1</f>
        <v>1</v>
      </c>
      <c r="U12" s="123">
        <f>AND(U10,V10)*1</f>
        <v>0</v>
      </c>
      <c r="V12" s="123">
        <f>IF(U10,NOT(V10),V10)*1</f>
        <v>1</v>
      </c>
      <c r="W12" s="211">
        <f>AND(W10,X10)*1</f>
        <v>0</v>
      </c>
      <c r="X12" s="211">
        <f>IF(W10,NOT(X10),X10)*1</f>
        <v>0</v>
      </c>
      <c r="Y12" s="123">
        <f>AND(Y10,Z10)*1</f>
        <v>0</v>
      </c>
      <c r="Z12" s="123">
        <f>IF(Y10,NOT(Z10),Z10)*1</f>
        <v>0</v>
      </c>
      <c r="AA12" s="211">
        <f>AND(AA10,AB10)*1</f>
        <v>1</v>
      </c>
      <c r="AB12" s="211">
        <f>IF(AA10,NOT(AB10),AB10)*1</f>
        <v>0</v>
      </c>
      <c r="AC12" s="123">
        <f>AND(AC10,AD10)*1</f>
        <v>0</v>
      </c>
      <c r="AD12" s="123">
        <f>IF(AC10,NOT(AD10),AD10)*1</f>
        <v>0</v>
      </c>
      <c r="AE12" s="211">
        <f>AND(AE10,AF10)*1</f>
        <v>0</v>
      </c>
      <c r="AF12" s="211">
        <f>IF(AE10,NOT(AF10),AF10)*1</f>
        <v>0</v>
      </c>
      <c r="AG12" s="159">
        <f>AND(AG10,AH10)*1</f>
        <v>0</v>
      </c>
      <c r="AH12" s="124">
        <f>IF(AG10,NOT(AH10),AH10)*1</f>
        <v>0</v>
      </c>
      <c r="AI12" s="20"/>
      <c r="AJ12" s="20"/>
    </row>
    <row r="13" spans="1:36" ht="15.95" customHeight="1" x14ac:dyDescent="0.25">
      <c r="C13" s="130">
        <f t="shared" ref="C13" si="0">C12+D12*E12</f>
        <v>1</v>
      </c>
      <c r="D13" s="130">
        <f t="shared" ref="D13" si="1">D12*F12</f>
        <v>0</v>
      </c>
      <c r="E13" s="131"/>
      <c r="F13" s="132"/>
      <c r="G13" s="130">
        <f t="shared" ref="G13" si="2">G12+H12*I12</f>
        <v>1</v>
      </c>
      <c r="H13" s="130">
        <f t="shared" ref="H13" si="3">H12*J12</f>
        <v>0</v>
      </c>
      <c r="I13" s="131"/>
      <c r="J13" s="132"/>
      <c r="K13" s="130">
        <f t="shared" ref="K13" si="4">K12+L12*M12</f>
        <v>1</v>
      </c>
      <c r="L13" s="130">
        <f t="shared" ref="L13" si="5">L12*N12</f>
        <v>0</v>
      </c>
      <c r="M13" s="131"/>
      <c r="N13" s="132"/>
      <c r="O13" s="130">
        <f t="shared" ref="O13" si="6">O12+P12*Q12</f>
        <v>0</v>
      </c>
      <c r="P13" s="130">
        <f t="shared" ref="P13" si="7">P12*R12</f>
        <v>1</v>
      </c>
      <c r="Q13" s="131"/>
      <c r="R13" s="132"/>
      <c r="S13" s="130">
        <f t="shared" ref="S13" si="8">S12+T12*U12</f>
        <v>0</v>
      </c>
      <c r="T13" s="130">
        <f t="shared" ref="T13" si="9">T12*V12</f>
        <v>1</v>
      </c>
      <c r="U13" s="131"/>
      <c r="V13" s="132"/>
      <c r="W13" s="130">
        <f t="shared" ref="W13" si="10">W12+X12*Y12</f>
        <v>0</v>
      </c>
      <c r="X13" s="130">
        <f t="shared" ref="X13" si="11">X12*Z12</f>
        <v>0</v>
      </c>
      <c r="Y13" s="131"/>
      <c r="Z13" s="132"/>
      <c r="AA13" s="130">
        <f>AA12+AB12*AC12</f>
        <v>1</v>
      </c>
      <c r="AB13" s="130">
        <f>AB12*AD12</f>
        <v>0</v>
      </c>
      <c r="AC13" s="131"/>
      <c r="AD13" s="132"/>
      <c r="AE13" s="166">
        <f>AE12+AF12*AG12</f>
        <v>0</v>
      </c>
      <c r="AF13" s="167">
        <f>AF12*AH12</f>
        <v>0</v>
      </c>
      <c r="AG13" s="131"/>
      <c r="AH13" s="131"/>
      <c r="AI13" s="7"/>
      <c r="AJ13" s="4"/>
    </row>
    <row r="14" spans="1:36" ht="15.95" customHeight="1" x14ac:dyDescent="0.25">
      <c r="C14" s="130">
        <f t="shared" ref="C14" si="12">C13+D13*G13</f>
        <v>1</v>
      </c>
      <c r="D14" s="130">
        <f t="shared" ref="D14" si="13">D13*H13</f>
        <v>0</v>
      </c>
      <c r="G14" s="165"/>
      <c r="H14" s="165"/>
      <c r="I14" s="131"/>
      <c r="J14" s="135"/>
      <c r="K14" s="130">
        <f t="shared" ref="K14" si="14">K13+L13*O13</f>
        <v>1</v>
      </c>
      <c r="L14" s="130">
        <f t="shared" ref="L14" si="15">L13*P13</f>
        <v>0</v>
      </c>
      <c r="O14" s="165"/>
      <c r="P14" s="165"/>
      <c r="Q14" s="131"/>
      <c r="R14" s="135"/>
      <c r="S14" s="130">
        <f t="shared" ref="S14" si="16">S13+T13*W13</f>
        <v>0</v>
      </c>
      <c r="T14" s="130">
        <f t="shared" ref="T14" si="17">T13*X13</f>
        <v>0</v>
      </c>
      <c r="W14" s="165"/>
      <c r="X14" s="165"/>
      <c r="Y14" s="131"/>
      <c r="Z14" s="135"/>
      <c r="AA14" s="130">
        <f>AA13+AB13*AE13</f>
        <v>1</v>
      </c>
      <c r="AB14" s="130">
        <f>AB13*AF13</f>
        <v>0</v>
      </c>
      <c r="AE14" s="165"/>
      <c r="AF14" s="165"/>
      <c r="AG14" s="131"/>
      <c r="AH14" s="165"/>
      <c r="AI14" s="20"/>
    </row>
    <row r="15" spans="1:36" ht="15.95" customHeight="1" x14ac:dyDescent="0.25">
      <c r="A15" s="4"/>
      <c r="B15" s="20"/>
      <c r="C15" s="133">
        <f>C13+D13*$K14</f>
        <v>1</v>
      </c>
      <c r="D15" s="133">
        <f>D13*$L14</f>
        <v>0</v>
      </c>
      <c r="G15" s="149"/>
      <c r="H15" s="149"/>
      <c r="K15" s="165"/>
      <c r="L15" s="165"/>
      <c r="M15" s="165"/>
      <c r="N15" s="165"/>
      <c r="O15" s="165"/>
      <c r="P15" s="165"/>
      <c r="Q15" s="131"/>
      <c r="R15" s="135"/>
      <c r="S15" s="133">
        <f>S14+T14*$AA14</f>
        <v>0</v>
      </c>
      <c r="T15" s="133">
        <f>T14*AB14</f>
        <v>0</v>
      </c>
      <c r="W15" s="149"/>
      <c r="X15" s="21"/>
      <c r="AA15" s="165"/>
      <c r="AB15" s="165"/>
      <c r="AC15" s="165"/>
      <c r="AD15" s="165"/>
      <c r="AE15" s="165"/>
      <c r="AF15" s="165"/>
      <c r="AG15" s="131"/>
      <c r="AH15" s="165"/>
      <c r="AI15" s="20" t="s">
        <v>30</v>
      </c>
      <c r="AJ15" s="4"/>
    </row>
    <row r="16" spans="1:36" s="4" customFormat="1" ht="15.95" customHeight="1" x14ac:dyDescent="0.25">
      <c r="B16" s="20"/>
      <c r="C16" s="133">
        <f>C15+D15*$S15</f>
        <v>1</v>
      </c>
      <c r="D16" s="133">
        <f>D15*S15</f>
        <v>0</v>
      </c>
      <c r="G16" s="149"/>
      <c r="H16" s="149"/>
      <c r="M16" s="165"/>
      <c r="N16" s="165"/>
      <c r="O16" s="165"/>
      <c r="P16" s="165"/>
      <c r="Q16" s="165"/>
      <c r="R16" s="165"/>
      <c r="S16" s="149"/>
      <c r="T16" s="149"/>
      <c r="W16" s="149"/>
      <c r="X16" s="21"/>
      <c r="AC16" s="165"/>
      <c r="AD16" s="165"/>
      <c r="AE16" s="165"/>
      <c r="AF16" s="165"/>
      <c r="AG16" s="165"/>
      <c r="AH16" s="165"/>
      <c r="AI16" s="20">
        <f t="shared" ref="AI16:AI18" si="18">$Q$6</f>
        <v>0</v>
      </c>
    </row>
    <row r="17" spans="1:37" ht="15.95" customHeight="1" x14ac:dyDescent="0.25">
      <c r="S17" s="324"/>
      <c r="T17" s="308"/>
      <c r="AI17" s="20">
        <f t="shared" si="18"/>
        <v>0</v>
      </c>
      <c r="AJ17" s="4"/>
    </row>
    <row r="18" spans="1:37" ht="15.95" customHeight="1" x14ac:dyDescent="0.25">
      <c r="K18" s="324"/>
      <c r="L18" s="308"/>
      <c r="AA18" s="324"/>
      <c r="AB18" s="308"/>
      <c r="AI18" s="20">
        <f t="shared" si="18"/>
        <v>0</v>
      </c>
      <c r="AJ18" s="4"/>
    </row>
    <row r="19" spans="1:37" ht="15.95" customHeight="1" x14ac:dyDescent="0.25">
      <c r="G19" s="324"/>
      <c r="H19" s="308"/>
      <c r="K19" s="149"/>
      <c r="L19" s="21"/>
      <c r="O19" s="324"/>
      <c r="P19" s="308"/>
      <c r="S19" s="149"/>
      <c r="T19" s="149"/>
      <c r="W19" s="324"/>
      <c r="X19" s="308"/>
      <c r="AE19" s="324"/>
      <c r="AF19" s="308"/>
      <c r="AI19" s="20">
        <v>1</v>
      </c>
      <c r="AJ19" s="4"/>
    </row>
    <row r="20" spans="1:37" ht="15.95" customHeight="1" x14ac:dyDescent="0.25">
      <c r="A20" s="155" t="s">
        <v>184</v>
      </c>
      <c r="B20" s="10" t="s">
        <v>32</v>
      </c>
      <c r="C20" s="136">
        <f>C15+D15*$S15</f>
        <v>1</v>
      </c>
      <c r="D20" s="136">
        <f>D15*$T15</f>
        <v>0</v>
      </c>
      <c r="E20" s="324"/>
      <c r="F20" s="308"/>
      <c r="G20" s="156"/>
      <c r="H20" s="156"/>
      <c r="I20" s="324"/>
      <c r="J20" s="308"/>
      <c r="K20" s="156"/>
      <c r="L20" s="156"/>
      <c r="M20" s="324"/>
      <c r="N20" s="308"/>
      <c r="O20" s="156"/>
      <c r="P20" s="156"/>
      <c r="Q20" s="324"/>
      <c r="R20" s="308"/>
      <c r="S20" s="165"/>
      <c r="T20" s="21"/>
      <c r="U20" s="325"/>
      <c r="V20" s="296"/>
      <c r="W20" s="165"/>
      <c r="X20" s="21"/>
      <c r="Y20" s="325"/>
      <c r="Z20" s="296"/>
      <c r="AA20" s="165"/>
      <c r="AB20" s="21"/>
      <c r="AC20" s="325"/>
      <c r="AD20" s="296"/>
      <c r="AE20" s="165"/>
      <c r="AF20" s="165"/>
      <c r="AG20" s="131"/>
      <c r="AH20" s="7"/>
      <c r="AI20" s="20">
        <f>$Q$6</f>
        <v>0</v>
      </c>
      <c r="AJ20" s="4"/>
    </row>
    <row r="21" spans="1:37" ht="15.95" customHeight="1" x14ac:dyDescent="0.25">
      <c r="C21" s="319">
        <f>IF(E20,NOT(D12),D12)*1</f>
        <v>0</v>
      </c>
      <c r="D21" s="319"/>
      <c r="E21" s="320">
        <f>IF(G20,NOT(F12),F12)*1</f>
        <v>0</v>
      </c>
      <c r="F21" s="320"/>
      <c r="G21" s="319">
        <f>IF(I20,NOT(H12),H12)*1</f>
        <v>0</v>
      </c>
      <c r="H21" s="319"/>
      <c r="I21" s="320">
        <f>IF(K20,NOT(J12),J12)*1</f>
        <v>0</v>
      </c>
      <c r="J21" s="320"/>
      <c r="K21" s="319">
        <f>IF(M20,NOT(L12),L12)*1</f>
        <v>1</v>
      </c>
      <c r="L21" s="319"/>
      <c r="M21" s="320">
        <f>IF(O20,NOT(N12),N12)*1</f>
        <v>0</v>
      </c>
      <c r="N21" s="320"/>
      <c r="O21" s="319">
        <f>IF(Q20,NOT(P12),P12)*1</f>
        <v>1</v>
      </c>
      <c r="P21" s="319"/>
      <c r="Q21" s="320">
        <f>IF(S20,NOT(R12),R12)*1</f>
        <v>1</v>
      </c>
      <c r="R21" s="320"/>
      <c r="S21" s="303">
        <f>IF(U20,NOT(T12),T12)*1</f>
        <v>1</v>
      </c>
      <c r="T21" s="303"/>
      <c r="U21" s="320">
        <f>IF(W20,NOT(V12),V12)*1</f>
        <v>1</v>
      </c>
      <c r="V21" s="320"/>
      <c r="W21" s="303">
        <f>IF(Y20,NOT(X12),X12)*1</f>
        <v>0</v>
      </c>
      <c r="X21" s="303"/>
      <c r="Y21" s="320">
        <f>IF(AA20,NOT(Z12),Z12)*1</f>
        <v>0</v>
      </c>
      <c r="Z21" s="320"/>
      <c r="AA21" s="303">
        <f>IF(AC20,NOT(AB12),AB12)*1</f>
        <v>0</v>
      </c>
      <c r="AB21" s="303"/>
      <c r="AC21" s="320">
        <f>IF(AE20,NOT(AD12),AD12)*1</f>
        <v>0</v>
      </c>
      <c r="AD21" s="320"/>
      <c r="AE21" s="303">
        <f>IF(AG20,NOT(AF12),AF12)*1</f>
        <v>0</v>
      </c>
      <c r="AF21" s="303"/>
      <c r="AG21" s="304">
        <f>IF(AI20,NOT(AH12),AN23)*1</f>
        <v>0</v>
      </c>
      <c r="AH21" s="304"/>
    </row>
    <row r="22" spans="1:37" ht="15.95" customHeight="1" x14ac:dyDescent="0.25">
      <c r="C22" s="319" t="s">
        <v>170</v>
      </c>
      <c r="D22" s="319"/>
      <c r="E22" s="304" t="s">
        <v>171</v>
      </c>
      <c r="F22" s="304"/>
      <c r="G22" s="319" t="s">
        <v>172</v>
      </c>
      <c r="H22" s="319"/>
      <c r="I22" s="304" t="s">
        <v>173</v>
      </c>
      <c r="J22" s="304"/>
      <c r="K22" s="319" t="s">
        <v>174</v>
      </c>
      <c r="L22" s="319"/>
      <c r="M22" s="304" t="s">
        <v>175</v>
      </c>
      <c r="N22" s="304"/>
      <c r="O22" s="319" t="s">
        <v>176</v>
      </c>
      <c r="P22" s="319"/>
      <c r="Q22" s="304" t="s">
        <v>69</v>
      </c>
      <c r="R22" s="304"/>
      <c r="S22" s="303" t="s">
        <v>37</v>
      </c>
      <c r="T22" s="303"/>
      <c r="U22" s="304" t="s">
        <v>38</v>
      </c>
      <c r="V22" s="304"/>
      <c r="W22" s="319" t="s">
        <v>39</v>
      </c>
      <c r="X22" s="319"/>
      <c r="Y22" s="304" t="s">
        <v>40</v>
      </c>
      <c r="Z22" s="304"/>
      <c r="AA22" s="303" t="s">
        <v>41</v>
      </c>
      <c r="AB22" s="303"/>
      <c r="AC22" s="304" t="s">
        <v>42</v>
      </c>
      <c r="AD22" s="304"/>
      <c r="AE22" s="303" t="s">
        <v>36</v>
      </c>
      <c r="AF22" s="303"/>
      <c r="AG22" s="304" t="s">
        <v>35</v>
      </c>
      <c r="AH22" s="304"/>
    </row>
    <row r="23" spans="1:37" ht="15.95" customHeight="1" x14ac:dyDescent="0.25">
      <c r="Q23" s="106" t="s">
        <v>73</v>
      </c>
      <c r="R23" s="106"/>
      <c r="S23" s="106"/>
      <c r="T23" s="106"/>
      <c r="U23" s="106"/>
      <c r="V23" s="106"/>
      <c r="W23" s="106"/>
      <c r="X23" s="251">
        <f>AG21+2*AE21+4*AC21+8*AA21+16*Y21+32*W21+64*U21+128*S21+256*Q21+512*O21+1024*M21+2048*K21+4096*I21+8192*(G21+2*E21-4*C21)</f>
        <v>3008</v>
      </c>
      <c r="Y23" s="248"/>
      <c r="Z23" t="s">
        <v>23</v>
      </c>
      <c r="AE23" s="6" t="str">
        <f>IF(X23=$X$7,"YES","NO")</f>
        <v>NO</v>
      </c>
    </row>
    <row r="24" spans="1:37" ht="15.95" customHeight="1" x14ac:dyDescent="0.25">
      <c r="Z24" t="s">
        <v>24</v>
      </c>
      <c r="AE24" s="162" t="str">
        <f>IF($C$10&lt;&gt;$D$10,"NO",IF($C$10=$C$21,"NO","YES"))</f>
        <v>YES</v>
      </c>
    </row>
    <row r="25" spans="1:37" ht="15.95" customHeight="1" x14ac:dyDescent="0.25">
      <c r="C25" t="s">
        <v>110</v>
      </c>
    </row>
    <row r="26" spans="1:37" ht="15.95" customHeight="1" x14ac:dyDescent="0.25">
      <c r="C26" t="s">
        <v>109</v>
      </c>
      <c r="P26" s="8"/>
    </row>
    <row r="27" spans="1:37" ht="15.95" customHeight="1" x14ac:dyDescent="0.25">
      <c r="C27" s="314">
        <f>C12+D12*E27</f>
        <v>1</v>
      </c>
      <c r="D27" s="308"/>
      <c r="E27" s="314">
        <f>E12+F12*G27</f>
        <v>1</v>
      </c>
      <c r="F27" s="308"/>
      <c r="G27" s="314">
        <f>G12+H12*I27</f>
        <v>1</v>
      </c>
      <c r="H27" s="308"/>
      <c r="I27" s="314">
        <f>I12+J12*K27</f>
        <v>1</v>
      </c>
      <c r="J27" s="308"/>
      <c r="K27" s="314">
        <f>K12+L12*M27</f>
        <v>1</v>
      </c>
      <c r="L27" s="308"/>
      <c r="M27" s="314">
        <f>M12+N12*O27</f>
        <v>1</v>
      </c>
      <c r="N27" s="308"/>
      <c r="O27" s="314">
        <f>O12+P12*Q27</f>
        <v>0</v>
      </c>
      <c r="P27" s="308"/>
      <c r="Q27" s="314">
        <f>Q12+R12*S27</f>
        <v>0</v>
      </c>
      <c r="R27" s="308"/>
      <c r="S27" s="314">
        <f>S12+T12*U27</f>
        <v>0</v>
      </c>
      <c r="T27" s="308"/>
      <c r="U27" s="314">
        <f>U12+V12*W27</f>
        <v>0</v>
      </c>
      <c r="V27" s="308"/>
      <c r="W27" s="314">
        <f>W12+X12*Y27</f>
        <v>0</v>
      </c>
      <c r="X27" s="308"/>
      <c r="Y27" s="314">
        <f>Y12+Z12*AA27</f>
        <v>0</v>
      </c>
      <c r="Z27" s="308"/>
      <c r="AA27" s="314">
        <f>AA12+AB12*AC27</f>
        <v>1</v>
      </c>
      <c r="AB27" s="308"/>
      <c r="AC27" s="314">
        <f>AC12+AD12*AE27</f>
        <v>0</v>
      </c>
      <c r="AD27" s="308"/>
      <c r="AE27" s="314">
        <f>AE12+AF12*AG27</f>
        <v>0</v>
      </c>
      <c r="AF27" s="308"/>
      <c r="AG27" s="314">
        <f>AG12</f>
        <v>0</v>
      </c>
      <c r="AH27" s="308"/>
      <c r="AI27" s="168">
        <f>$Q$6</f>
        <v>0</v>
      </c>
      <c r="AK27" s="3"/>
    </row>
    <row r="28" spans="1:37" ht="15.95" customHeight="1" x14ac:dyDescent="0.25">
      <c r="C28" s="315">
        <f t="shared" ref="C28" si="19">IF(E27,NOT(D12),D12)*1</f>
        <v>1</v>
      </c>
      <c r="D28" s="316"/>
      <c r="E28" s="314">
        <f t="shared" ref="E28" si="20">IF(G27,NOT(F12),F12)*1</f>
        <v>1</v>
      </c>
      <c r="F28" s="308"/>
      <c r="G28" s="315">
        <f t="shared" ref="G28" si="21">IF(I27,NOT(H12),H12)*1</f>
        <v>1</v>
      </c>
      <c r="H28" s="316"/>
      <c r="I28" s="314">
        <f t="shared" ref="I28" si="22">IF(K27,NOT(J12),J12)*1</f>
        <v>1</v>
      </c>
      <c r="J28" s="308"/>
      <c r="K28" s="315">
        <f t="shared" ref="K28" si="23">IF(M27,NOT(L12),L12)*1</f>
        <v>0</v>
      </c>
      <c r="L28" s="316"/>
      <c r="M28" s="314">
        <f t="shared" ref="M28" si="24">IF(O27,NOT(N12),N12)*1</f>
        <v>0</v>
      </c>
      <c r="N28" s="308"/>
      <c r="O28" s="315">
        <f t="shared" ref="O28" si="25">IF(Q27,NOT(P12),P12)*1</f>
        <v>1</v>
      </c>
      <c r="P28" s="316"/>
      <c r="Q28" s="314">
        <f t="shared" ref="Q28" si="26">IF(S27,NOT(R12),R12)*1</f>
        <v>1</v>
      </c>
      <c r="R28" s="308"/>
      <c r="S28" s="315">
        <f t="shared" ref="S28" si="27">IF(U27,NOT(T12),T12)*1</f>
        <v>1</v>
      </c>
      <c r="T28" s="316"/>
      <c r="U28" s="314">
        <f t="shared" ref="U28" si="28">IF(W27,NOT(V12),V12)*1</f>
        <v>1</v>
      </c>
      <c r="V28" s="308"/>
      <c r="W28" s="315">
        <f t="shared" ref="W28" si="29">IF(Y27,NOT(X12),X12)*1</f>
        <v>0</v>
      </c>
      <c r="X28" s="316"/>
      <c r="Y28" s="314">
        <f t="shared" ref="Y28" si="30">IF(AA27,NOT(Z12),Z12)*1</f>
        <v>1</v>
      </c>
      <c r="Z28" s="308"/>
      <c r="AA28" s="315">
        <f t="shared" ref="AA28" si="31">IF(AC27,NOT(AB12),AB12)*1</f>
        <v>0</v>
      </c>
      <c r="AB28" s="316"/>
      <c r="AC28" s="314">
        <f t="shared" ref="AC28" si="32">IF(AE27,NOT(AD12),AD12)*1</f>
        <v>0</v>
      </c>
      <c r="AD28" s="308"/>
      <c r="AE28" s="315">
        <f>IF(AG27,NOT(AF12),AF12)*1</f>
        <v>0</v>
      </c>
      <c r="AF28" s="316"/>
      <c r="AG28" s="314">
        <f>IF(AI27,NOT(AH12),AH12)*1</f>
        <v>0</v>
      </c>
      <c r="AH28" s="308"/>
    </row>
    <row r="29" spans="1:37" ht="15.95" customHeight="1" x14ac:dyDescent="0.25">
      <c r="Q29" s="106" t="s">
        <v>73</v>
      </c>
      <c r="R29" s="106"/>
      <c r="S29" s="106"/>
      <c r="T29" s="106"/>
      <c r="U29" s="106"/>
      <c r="V29" s="106"/>
      <c r="W29" s="106"/>
      <c r="X29" s="251">
        <f>AG28+2*AE28+4*AC28+8*AA28+16*Y28+32*W28+64*U28+128*S28+256*Q28+512*O28+1024*M28+2048*K28+4096*I28+8192*(G28+2*E28-4*C28)</f>
        <v>-3120</v>
      </c>
      <c r="Y29" s="248"/>
      <c r="Z29" s="106" t="s">
        <v>23</v>
      </c>
      <c r="AA29" s="106"/>
      <c r="AB29" s="106"/>
      <c r="AC29" s="106"/>
      <c r="AD29" s="106"/>
      <c r="AE29" s="6" t="str">
        <f>IF(X29=$X$7,"YES","NO")</f>
        <v>YES</v>
      </c>
    </row>
    <row r="30" spans="1:37" ht="15.95" customHeight="1" x14ac:dyDescent="0.25">
      <c r="X30" s="252"/>
      <c r="Y30" s="252"/>
      <c r="Z30" s="106" t="s">
        <v>24</v>
      </c>
      <c r="AA30" s="106"/>
      <c r="AB30" s="106"/>
      <c r="AC30" s="106"/>
      <c r="AD30" s="106"/>
      <c r="AE30" s="162" t="str">
        <f>IF($C$10&lt;&gt;$D$10,"NO",IF($C$10=C28,"NO","YES"))</f>
        <v>NO</v>
      </c>
    </row>
    <row r="31" spans="1:37" ht="15.95" customHeight="1" x14ac:dyDescent="0.25">
      <c r="AK31" s="8"/>
    </row>
    <row r="32" spans="1:37" ht="15.95" customHeight="1" x14ac:dyDescent="0.25"/>
    <row r="33" spans="18:24" ht="15.95" customHeight="1" x14ac:dyDescent="0.25"/>
    <row r="34" spans="18:24" ht="15.95" customHeight="1" x14ac:dyDescent="0.25">
      <c r="R34" s="7"/>
      <c r="S34" s="7"/>
      <c r="T34" s="7"/>
      <c r="U34" s="7"/>
      <c r="V34" s="7"/>
      <c r="W34" s="7"/>
      <c r="X34" s="7"/>
    </row>
    <row r="35" spans="18:24" ht="15.95" customHeight="1" x14ac:dyDescent="0.25">
      <c r="R35" s="7"/>
      <c r="S35" s="7"/>
      <c r="T35" s="7"/>
      <c r="U35" s="7"/>
      <c r="V35" s="7"/>
      <c r="W35" s="7"/>
      <c r="X35" s="7"/>
    </row>
    <row r="36" spans="18:24" ht="15.95" customHeight="1" x14ac:dyDescent="0.25">
      <c r="R36" s="7"/>
      <c r="S36" s="7"/>
      <c r="T36" s="149"/>
      <c r="U36" s="149"/>
      <c r="V36" s="149"/>
      <c r="W36" s="149"/>
      <c r="X36" s="7"/>
    </row>
    <row r="37" spans="18:24" ht="15.95" customHeight="1" x14ac:dyDescent="0.25">
      <c r="R37" s="7"/>
      <c r="S37" s="7"/>
      <c r="T37" s="149"/>
      <c r="U37" s="149"/>
      <c r="V37" s="149"/>
      <c r="W37" s="149"/>
      <c r="X37" s="7"/>
    </row>
    <row r="38" spans="18:24" ht="15.95" customHeight="1" x14ac:dyDescent="0.25">
      <c r="R38" s="7"/>
      <c r="S38" s="7"/>
      <c r="T38" s="149"/>
      <c r="U38" s="149"/>
      <c r="V38" s="149"/>
      <c r="W38" s="149"/>
      <c r="X38" s="7"/>
    </row>
    <row r="39" spans="18:24" ht="15.95" customHeight="1" x14ac:dyDescent="0.25">
      <c r="R39" s="7"/>
      <c r="S39" s="7"/>
      <c r="T39" s="149"/>
      <c r="U39" s="149"/>
      <c r="V39" s="7"/>
      <c r="W39" s="7"/>
      <c r="X39" s="7"/>
    </row>
    <row r="40" spans="18:24" ht="15.95" customHeight="1" x14ac:dyDescent="0.25">
      <c r="R40" s="7"/>
      <c r="S40" s="7"/>
      <c r="T40" s="7"/>
      <c r="U40" s="7"/>
      <c r="V40" s="7"/>
      <c r="W40" s="7"/>
      <c r="X40" s="7"/>
    </row>
    <row r="41" spans="18:24" ht="15.95" customHeight="1" x14ac:dyDescent="0.25"/>
    <row r="42" spans="18:24" ht="15.95" customHeight="1" x14ac:dyDescent="0.25"/>
    <row r="43" spans="18:24" ht="15.95" customHeight="1" x14ac:dyDescent="0.25"/>
    <row r="44" spans="18:24" ht="15.95" customHeight="1" x14ac:dyDescent="0.25"/>
    <row r="45" spans="18:24" ht="15.95" customHeight="1" x14ac:dyDescent="0.25"/>
    <row r="46" spans="18:24" ht="15.95" customHeight="1" x14ac:dyDescent="0.25"/>
    <row r="47" spans="18:24" ht="15.95" customHeight="1" x14ac:dyDescent="0.25"/>
    <row r="48" spans="18:2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  <row r="206" ht="15.95" customHeight="1" x14ac:dyDescent="0.25"/>
  </sheetData>
  <mergeCells count="84">
    <mergeCell ref="AE28:AF28"/>
    <mergeCell ref="AG28:AH28"/>
    <mergeCell ref="X29:Y29"/>
    <mergeCell ref="X30:Y30"/>
    <mergeCell ref="S28:T28"/>
    <mergeCell ref="U28:V28"/>
    <mergeCell ref="W28:X28"/>
    <mergeCell ref="Y28:Z28"/>
    <mergeCell ref="AA28:AB28"/>
    <mergeCell ref="AC28:AD28"/>
    <mergeCell ref="AE27:AF27"/>
    <mergeCell ref="AG27:AH27"/>
    <mergeCell ref="C28:D28"/>
    <mergeCell ref="E28:F28"/>
    <mergeCell ref="G28:H28"/>
    <mergeCell ref="I28:J28"/>
    <mergeCell ref="K28:L28"/>
    <mergeCell ref="M28:N28"/>
    <mergeCell ref="O28:P28"/>
    <mergeCell ref="Q28:R28"/>
    <mergeCell ref="S27:T27"/>
    <mergeCell ref="U27:V27"/>
    <mergeCell ref="W27:X27"/>
    <mergeCell ref="Y27:Z27"/>
    <mergeCell ref="AA27:AB27"/>
    <mergeCell ref="AC27:AD27"/>
    <mergeCell ref="AG22:AH22"/>
    <mergeCell ref="X23:Y23"/>
    <mergeCell ref="C27:D27"/>
    <mergeCell ref="E27:F27"/>
    <mergeCell ref="G27:H27"/>
    <mergeCell ref="I27:J27"/>
    <mergeCell ref="K27:L27"/>
    <mergeCell ref="M27:N27"/>
    <mergeCell ref="O27:P27"/>
    <mergeCell ref="Q27:R27"/>
    <mergeCell ref="U22:V22"/>
    <mergeCell ref="W22:X22"/>
    <mergeCell ref="Y22:Z22"/>
    <mergeCell ref="AA22:AB22"/>
    <mergeCell ref="AC22:AD22"/>
    <mergeCell ref="AE22:AF22"/>
    <mergeCell ref="AG21:AH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1:V21"/>
    <mergeCell ref="W21:X21"/>
    <mergeCell ref="Y21:Z21"/>
    <mergeCell ref="AA21:AB21"/>
    <mergeCell ref="AC21:AD21"/>
    <mergeCell ref="AE21:AF21"/>
    <mergeCell ref="Y20:Z20"/>
    <mergeCell ref="AC20:AD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E20:F20"/>
    <mergeCell ref="I20:J20"/>
    <mergeCell ref="M20:N20"/>
    <mergeCell ref="Q20:R20"/>
    <mergeCell ref="U20:V20"/>
    <mergeCell ref="K18:L18"/>
    <mergeCell ref="G19:H19"/>
    <mergeCell ref="O19:P19"/>
    <mergeCell ref="W19:X19"/>
    <mergeCell ref="AE19:AF19"/>
    <mergeCell ref="AA18:AB18"/>
    <mergeCell ref="X5:Y5"/>
    <mergeCell ref="X6:Y6"/>
    <mergeCell ref="X7:Y7"/>
    <mergeCell ref="S17:T17"/>
  </mergeCells>
  <conditionalFormatting sqref="X5:X6">
    <cfRule type="cellIs" dxfId="17" priority="9" operator="notBetween">
      <formula>-32767</formula>
      <formula>32767</formula>
    </cfRule>
  </conditionalFormatting>
  <conditionalFormatting sqref="AE23">
    <cfRule type="containsText" dxfId="16" priority="7" operator="containsText" text="NO">
      <formula>NOT(ISERROR(SEARCH("NO",AE23)))</formula>
    </cfRule>
    <cfRule type="containsText" dxfId="15" priority="8" operator="containsText" text="YES">
      <formula>NOT(ISERROR(SEARCH("YES",AE23)))</formula>
    </cfRule>
  </conditionalFormatting>
  <conditionalFormatting sqref="AE24">
    <cfRule type="containsText" dxfId="14" priority="5" operator="containsText" text="NO">
      <formula>NOT(ISERROR(SEARCH("NO",AE24)))</formula>
    </cfRule>
    <cfRule type="containsText" dxfId="13" priority="6" operator="containsText" text="YES">
      <formula>NOT(ISERROR(SEARCH("YES",AE24)))</formula>
    </cfRule>
  </conditionalFormatting>
  <conditionalFormatting sqref="AE29">
    <cfRule type="containsText" dxfId="12" priority="3" operator="containsText" text="NO">
      <formula>NOT(ISERROR(SEARCH("NO",AE29)))</formula>
    </cfRule>
    <cfRule type="containsText" dxfId="11" priority="4" operator="containsText" text="YES">
      <formula>NOT(ISERROR(SEARCH("YES",AE29)))</formula>
    </cfRule>
  </conditionalFormatting>
  <conditionalFormatting sqref="AE30">
    <cfRule type="containsText" dxfId="10" priority="1" operator="containsText" text="NO">
      <formula>NOT(ISERROR(SEARCH("NO",AE30)))</formula>
    </cfRule>
    <cfRule type="containsText" dxfId="9" priority="2" operator="containsText" text="YES">
      <formula>NOT(ISERROR(SEARCH("YES",AE30)))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6"/>
  <sheetViews>
    <sheetView workbookViewId="0">
      <selection activeCell="AE9" sqref="AE9:AF12"/>
    </sheetView>
  </sheetViews>
  <sheetFormatPr defaultRowHeight="15" x14ac:dyDescent="0.25"/>
  <cols>
    <col min="1" max="2" width="5.7109375" customWidth="1"/>
    <col min="3" max="3" width="6.7109375" customWidth="1"/>
    <col min="4" max="34" width="5.7109375" customWidth="1"/>
    <col min="35" max="35" width="4.7109375" customWidth="1"/>
    <col min="36" max="58" width="5.7109375" customWidth="1"/>
  </cols>
  <sheetData>
    <row r="1" spans="1:36" ht="18.75" x14ac:dyDescent="0.3">
      <c r="A1" s="43"/>
      <c r="B1" s="43" t="s">
        <v>236</v>
      </c>
    </row>
    <row r="2" spans="1:36" ht="15.95" customHeight="1" x14ac:dyDescent="0.25">
      <c r="B2" s="50" t="s">
        <v>237</v>
      </c>
    </row>
    <row r="3" spans="1:36" ht="15.95" customHeight="1" x14ac:dyDescent="0.25"/>
    <row r="4" spans="1:36" ht="15.95" customHeight="1" x14ac:dyDescent="0.25"/>
    <row r="5" spans="1:36" ht="15.95" customHeight="1" x14ac:dyDescent="0.25">
      <c r="Q5" t="s">
        <v>233</v>
      </c>
      <c r="S5" s="1" t="s">
        <v>0</v>
      </c>
      <c r="T5" s="2"/>
      <c r="U5" s="1" t="s">
        <v>59</v>
      </c>
      <c r="V5" s="2"/>
      <c r="W5" s="3" t="s">
        <v>1</v>
      </c>
      <c r="X5" s="300">
        <v>-3000</v>
      </c>
      <c r="Y5" s="248"/>
      <c r="Z5" s="15" t="s">
        <v>139</v>
      </c>
      <c r="AA5" s="15" t="s">
        <v>25</v>
      </c>
    </row>
    <row r="6" spans="1:36" ht="15.95" customHeight="1" x14ac:dyDescent="0.25">
      <c r="M6" t="s">
        <v>2</v>
      </c>
      <c r="Q6" s="32">
        <v>0</v>
      </c>
      <c r="S6" s="1" t="s">
        <v>3</v>
      </c>
      <c r="T6" s="2"/>
      <c r="U6" s="1" t="s">
        <v>59</v>
      </c>
      <c r="V6" s="2"/>
      <c r="W6" s="3" t="s">
        <v>4</v>
      </c>
      <c r="X6" s="300">
        <v>-120</v>
      </c>
      <c r="Y6" s="248"/>
      <c r="Z6" s="15" t="s">
        <v>139</v>
      </c>
      <c r="AA6" t="s">
        <v>182</v>
      </c>
    </row>
    <row r="7" spans="1:36" ht="15.95" customHeight="1" thickBot="1" x14ac:dyDescent="0.3">
      <c r="W7" s="161" t="s">
        <v>5</v>
      </c>
      <c r="X7" s="301">
        <f>IF(Q6,X5-X6,X5+X6)</f>
        <v>-3120</v>
      </c>
      <c r="Y7" s="302"/>
      <c r="Z7" s="15" t="s">
        <v>139</v>
      </c>
      <c r="AA7" t="s">
        <v>183</v>
      </c>
    </row>
    <row r="8" spans="1:36" ht="15.95" customHeight="1" thickBot="1" x14ac:dyDescent="0.3"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26" t="s">
        <v>19</v>
      </c>
      <c r="AI8" s="20"/>
      <c r="AJ8" s="78"/>
    </row>
    <row r="9" spans="1:36" ht="15.95" customHeight="1" x14ac:dyDescent="0.25">
      <c r="C9" s="215">
        <f>IF(X5&lt;0,1,0)</f>
        <v>1</v>
      </c>
      <c r="D9" s="210">
        <f>IF(X6&lt;0,1,0)</f>
        <v>1</v>
      </c>
      <c r="E9" s="28">
        <f>IF($C9,AND((65536+$X5)&gt;=16384,ISODD((65536+$X5)/16384)),AND($X5&gt;=16384,ISODD($X5/16384)))*1</f>
        <v>1</v>
      </c>
      <c r="F9" s="28">
        <f>IF($D9,AND((65536+$X6)&gt;=16384,ISODD((65536+$X6)/16384)),AND($X6&gt;=16384,ISODD($X6/16384)))*1</f>
        <v>1</v>
      </c>
      <c r="G9" s="210">
        <f>IF($C9,AND((65536+$X5)&gt;=8182,ISODD((65536+$X5)/8182)),AND($X5&gt;=8182,ISODD($X5/8182)))*1</f>
        <v>1</v>
      </c>
      <c r="H9" s="210">
        <f>IF($D9,AND((65536+$X6)&gt;=8182,ISODD((65536+$X6)/8182)),AND($X6&gt;=8182,ISODD($X6/8182)))*1</f>
        <v>1</v>
      </c>
      <c r="I9" s="28">
        <f>IF($C9,AND((65536+$X5)&gt;=4096,ISODD((65536+$X5)/4096)),AND($X5&gt;=4096,ISODD($X5/4096)))*1</f>
        <v>1</v>
      </c>
      <c r="J9" s="28">
        <f>IF($D9,AND((65536+$X6)&gt;=4096,ISODD((65536+$X6)/4096)),AND($X6&gt;=4096,ISODD($X6/4096)))*1</f>
        <v>1</v>
      </c>
      <c r="K9" s="210">
        <f>IF($C9,AND((65536+$X5)&gt;=2048,ISODD((65536+$X5)/2048)),AND($X5&gt;=2048,ISODD($X5/2048)))*1</f>
        <v>0</v>
      </c>
      <c r="L9" s="210">
        <f>IF($D9,AND((65536+$X6)&gt;=2048,ISODD((65536+$X6)/2048)),AND($X6&gt;=2048,ISODD($X6/2048)))*1</f>
        <v>1</v>
      </c>
      <c r="M9" s="28">
        <f>IF($C9,AND((65536+$X5)&gt;=1024,ISODD((65536+$X5)/1024)),AND($X5&gt;=1024,ISODD($X5/1024)))*1</f>
        <v>1</v>
      </c>
      <c r="N9" s="28">
        <f>IF($D9,AND((65536+$X6)&gt;=1024,ISODD((65536+$X6)/1024)),AND($X6&gt;=1024,ISODD($X6/1024)))*1</f>
        <v>1</v>
      </c>
      <c r="O9" s="210">
        <f>IF($C9,AND((65536+$X5)&gt;=512,ISODD((65536+$X5)/512)),AND($X5&gt;=512,ISODD($X5/512)))*1</f>
        <v>0</v>
      </c>
      <c r="P9" s="210">
        <f>IF($D9,AND((65536+$X6)&gt;=512,ISODD((65536+$X6)/512)),AND($X6&gt;=512,ISODD($X6/512)))*1</f>
        <v>1</v>
      </c>
      <c r="Q9" s="28">
        <f>IF($C9,AND((65536+$X5)&gt;=256,ISODD((65536+$X5)/256)),AND($X5&gt;=256,ISODD($X5/256)))*1</f>
        <v>0</v>
      </c>
      <c r="R9" s="28">
        <f>IF($D9,AND((65536+$X6)&gt;=256,ISODD((65536+$X6)/256)),AND($X6&gt;=256,ISODD($X6/256)))*1</f>
        <v>1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1</v>
      </c>
      <c r="U9" s="28">
        <f>IF($C9,AND((65536+$X5)&gt;=64,ISODD((65536+$X5)/64)),AND($X5&gt;=64,ISODD($X5/64)))*1</f>
        <v>1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1</v>
      </c>
      <c r="AB9" s="210">
        <f>IF($D9,AND((65536+$X6)&gt;=8,ISODD((65536+$X6)/8)),AND($X6&gt;=8,ISODD($X6/8)))*1</f>
        <v>1</v>
      </c>
      <c r="AC9" s="28">
        <f>IF($C9,AND((65536+$X5)&gt;=4,ISODD((65536+$X5)/4)),AND($X5&gt;=4,ISODD($X5/4)))*1</f>
        <v>0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0</v>
      </c>
      <c r="AG9" s="28">
        <f>IF($C9,ISODD(65536+$X5),ISODD($X5))*1</f>
        <v>0</v>
      </c>
      <c r="AH9" s="31">
        <f>IF($D9,ISODD(65536+$X6),ISODD($X6))*1</f>
        <v>0</v>
      </c>
      <c r="AI9" s="20"/>
      <c r="AJ9" s="20"/>
    </row>
    <row r="10" spans="1:36" ht="15.95" customHeight="1" x14ac:dyDescent="0.25">
      <c r="C10" s="216">
        <f>C9</f>
        <v>1</v>
      </c>
      <c r="D10" s="211">
        <f>IF($Q6,NOT(D9)*1,D9)</f>
        <v>1</v>
      </c>
      <c r="E10" s="79">
        <f>E9</f>
        <v>1</v>
      </c>
      <c r="F10" s="79">
        <f>IF($Q6,NOT(F9)*1,F9)</f>
        <v>1</v>
      </c>
      <c r="G10" s="211">
        <f>G9</f>
        <v>1</v>
      </c>
      <c r="H10" s="211">
        <f>IF($Q6,NOT(H9)*1,H9)</f>
        <v>1</v>
      </c>
      <c r="I10" s="79">
        <f>I9</f>
        <v>1</v>
      </c>
      <c r="J10" s="79">
        <f>IF($Q6,NOT(J9)*1,J9)</f>
        <v>1</v>
      </c>
      <c r="K10" s="211">
        <f>K9</f>
        <v>0</v>
      </c>
      <c r="L10" s="211">
        <f>IF($Q6,NOT(L9)*1,L9)</f>
        <v>1</v>
      </c>
      <c r="M10" s="79">
        <f>M9</f>
        <v>1</v>
      </c>
      <c r="N10" s="79">
        <f>IF($Q6,NOT(N9)*1,N9)</f>
        <v>1</v>
      </c>
      <c r="O10" s="211">
        <f>O9</f>
        <v>0</v>
      </c>
      <c r="P10" s="211">
        <f>IF($Q6,NOT(P9)*1,P9)</f>
        <v>1</v>
      </c>
      <c r="Q10" s="79">
        <f>Q9</f>
        <v>0</v>
      </c>
      <c r="R10" s="79">
        <f>IF($Q6,NOT(R9)*1,R9)</f>
        <v>1</v>
      </c>
      <c r="S10" s="211">
        <f>S9</f>
        <v>0</v>
      </c>
      <c r="T10" s="211">
        <f>IF($Q6,NOT(T9)*1,T9)</f>
        <v>1</v>
      </c>
      <c r="U10" s="79">
        <f>U9</f>
        <v>1</v>
      </c>
      <c r="V10" s="79">
        <f>IF($Q6,NOT(V9)*1,V9)</f>
        <v>0</v>
      </c>
      <c r="W10" s="211">
        <f>W9</f>
        <v>0</v>
      </c>
      <c r="X10" s="211">
        <f>IF($Q6,NOT(X9)*1,X9)</f>
        <v>0</v>
      </c>
      <c r="Y10" s="79">
        <f>Y9</f>
        <v>0</v>
      </c>
      <c r="Z10" s="79">
        <f>IF($Q6,NOT(Z9)*1,Z9)</f>
        <v>0</v>
      </c>
      <c r="AA10" s="211">
        <f>AA9</f>
        <v>1</v>
      </c>
      <c r="AB10" s="211">
        <f>IF($Q6,NOT(AB9)*1,AB9)</f>
        <v>1</v>
      </c>
      <c r="AC10" s="79">
        <f>AC9</f>
        <v>0</v>
      </c>
      <c r="AD10" s="79">
        <f>IF($Q6,NOT(AD9)*1,AD9)</f>
        <v>0</v>
      </c>
      <c r="AE10" s="211">
        <f>AE9</f>
        <v>0</v>
      </c>
      <c r="AF10" s="214">
        <f>IF($Q6,NOT(AF9)*1,AF9)</f>
        <v>0</v>
      </c>
      <c r="AG10" s="79">
        <f>AG9</f>
        <v>0</v>
      </c>
      <c r="AH10" s="121">
        <f>IF($Q6,NOT(AH9)*1,AH9)</f>
        <v>0</v>
      </c>
      <c r="AI10" s="20"/>
      <c r="AJ10" s="20"/>
    </row>
    <row r="11" spans="1:36" ht="15.95" customHeight="1" x14ac:dyDescent="0.25"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106</v>
      </c>
      <c r="AH11" s="125" t="s">
        <v>91</v>
      </c>
      <c r="AI11" s="20"/>
      <c r="AJ11" s="20"/>
    </row>
    <row r="12" spans="1:36" ht="15.95" customHeight="1" x14ac:dyDescent="0.25">
      <c r="C12" s="211">
        <f>AND(C10,D10)*1</f>
        <v>1</v>
      </c>
      <c r="D12" s="211">
        <f>IF(C10,NOT(D10),D10)*1</f>
        <v>0</v>
      </c>
      <c r="E12" s="123">
        <f>AND(E10,F10)*1</f>
        <v>1</v>
      </c>
      <c r="F12" s="123">
        <f>IF(E10,NOT(F10),F10)*1</f>
        <v>0</v>
      </c>
      <c r="G12" s="211">
        <f>AND(G10,H10)*1</f>
        <v>1</v>
      </c>
      <c r="H12" s="211">
        <f>IF(G10,NOT(H10),H10)*1</f>
        <v>0</v>
      </c>
      <c r="I12" s="123">
        <f>AND(I10,J10)*1</f>
        <v>1</v>
      </c>
      <c r="J12" s="123">
        <f>IF(I10,NOT(J10),J10)*1</f>
        <v>0</v>
      </c>
      <c r="K12" s="211">
        <f>AND(K10,L10)*1</f>
        <v>0</v>
      </c>
      <c r="L12" s="211">
        <f>IF(K10,NOT(L10),L10)*1</f>
        <v>1</v>
      </c>
      <c r="M12" s="123">
        <f>AND(M10,N10)*1</f>
        <v>1</v>
      </c>
      <c r="N12" s="123">
        <f>IF(M10,NOT(N10),N10)*1</f>
        <v>0</v>
      </c>
      <c r="O12" s="211">
        <f>AND(O10,P10)*1</f>
        <v>0</v>
      </c>
      <c r="P12" s="211">
        <f>IF(O10,NOT(P10),P10)*1</f>
        <v>1</v>
      </c>
      <c r="Q12" s="123">
        <f>AND(Q10,R10)*1</f>
        <v>0</v>
      </c>
      <c r="R12" s="123">
        <f>IF(Q10,NOT(R10),R10)*1</f>
        <v>1</v>
      </c>
      <c r="S12" s="211">
        <f>AND(S10,T10)*1</f>
        <v>0</v>
      </c>
      <c r="T12" s="211">
        <f>IF(S10,NOT(T10),T10)*1</f>
        <v>1</v>
      </c>
      <c r="U12" s="123">
        <f>AND(U10,V10)*1</f>
        <v>0</v>
      </c>
      <c r="V12" s="123">
        <f>IF(U10,NOT(V10),V10)*1</f>
        <v>1</v>
      </c>
      <c r="W12" s="211">
        <f>AND(W10,X10)*1</f>
        <v>0</v>
      </c>
      <c r="X12" s="211">
        <f>IF(W10,NOT(X10),X10)*1</f>
        <v>0</v>
      </c>
      <c r="Y12" s="123">
        <f>AND(Y10,Z10)*1</f>
        <v>0</v>
      </c>
      <c r="Z12" s="123">
        <f>IF(Y10,NOT(Z10),Z10)*1</f>
        <v>0</v>
      </c>
      <c r="AA12" s="211">
        <f>AND(AA10,AB10)*1</f>
        <v>1</v>
      </c>
      <c r="AB12" s="211">
        <f>IF(AA10,NOT(AB10),AB10)*1</f>
        <v>0</v>
      </c>
      <c r="AC12" s="123">
        <f>AND(AC10,AD10)*1</f>
        <v>0</v>
      </c>
      <c r="AD12" s="123">
        <f>IF(AC10,NOT(AD10),AD10)*1</f>
        <v>0</v>
      </c>
      <c r="AE12" s="211">
        <f>AND(AE10,AF10)*1</f>
        <v>0</v>
      </c>
      <c r="AF12" s="211">
        <f>IF(AE10,NOT(AF10),AF10)*1</f>
        <v>0</v>
      </c>
      <c r="AG12" s="159">
        <f>OR(AND(AH10,AG10),AND(AH12,$Q$6))*1</f>
        <v>0</v>
      </c>
      <c r="AH12" s="124">
        <f>IF(AG10,NOT(AH10),AH10)*1</f>
        <v>0</v>
      </c>
      <c r="AI12" s="20"/>
      <c r="AJ12" s="20"/>
    </row>
    <row r="13" spans="1:36" ht="15.95" customHeight="1" x14ac:dyDescent="0.25">
      <c r="C13" s="130">
        <f t="shared" ref="C13" si="0">C12+D12*E12</f>
        <v>1</v>
      </c>
      <c r="D13" s="130">
        <f t="shared" ref="D13" si="1">D12*F12</f>
        <v>0</v>
      </c>
      <c r="E13" s="131"/>
      <c r="F13" s="132"/>
      <c r="G13" s="130">
        <f t="shared" ref="G13" si="2">G12+H12*I12</f>
        <v>1</v>
      </c>
      <c r="H13" s="130">
        <f t="shared" ref="H13" si="3">H12*J12</f>
        <v>0</v>
      </c>
      <c r="I13" s="131"/>
      <c r="J13" s="132"/>
      <c r="K13" s="130">
        <f t="shared" ref="K13" si="4">K12+L12*M12</f>
        <v>1</v>
      </c>
      <c r="L13" s="130">
        <f t="shared" ref="L13" si="5">L12*N12</f>
        <v>0</v>
      </c>
      <c r="M13" s="131"/>
      <c r="N13" s="132"/>
      <c r="O13" s="130">
        <f t="shared" ref="O13" si="6">O12+P12*Q12</f>
        <v>0</v>
      </c>
      <c r="P13" s="130">
        <f t="shared" ref="P13" si="7">P12*R12</f>
        <v>1</v>
      </c>
      <c r="Q13" s="131"/>
      <c r="R13" s="132"/>
      <c r="S13" s="130">
        <f t="shared" ref="S13" si="8">S12+T12*U12</f>
        <v>0</v>
      </c>
      <c r="T13" s="130">
        <f t="shared" ref="T13" si="9">T12*V12</f>
        <v>1</v>
      </c>
      <c r="U13" s="131"/>
      <c r="V13" s="132"/>
      <c r="W13" s="130">
        <f t="shared" ref="W13" si="10">W12+X12*Y12</f>
        <v>0</v>
      </c>
      <c r="X13" s="130">
        <f t="shared" ref="X13" si="11">X12*Z12</f>
        <v>0</v>
      </c>
      <c r="Y13" s="131"/>
      <c r="Z13" s="132"/>
      <c r="AA13" s="130">
        <f>AA12+AB12*AC12</f>
        <v>1</v>
      </c>
      <c r="AB13" s="130">
        <f>AB12*AD12</f>
        <v>0</v>
      </c>
      <c r="AC13" s="131"/>
      <c r="AD13" s="132"/>
      <c r="AE13" s="166">
        <f>OR(AE12,AND(AF12,AG12))*1</f>
        <v>0</v>
      </c>
      <c r="AF13" s="167">
        <f>AF12*AH12</f>
        <v>0</v>
      </c>
      <c r="AG13" s="131"/>
      <c r="AH13" s="131"/>
      <c r="AI13" s="7"/>
      <c r="AJ13" s="4"/>
    </row>
    <row r="14" spans="1:36" ht="15.95" customHeight="1" x14ac:dyDescent="0.25">
      <c r="C14" s="130">
        <f t="shared" ref="C14" si="12">C13+D13*G13</f>
        <v>1</v>
      </c>
      <c r="D14" s="130">
        <f t="shared" ref="D14" si="13">D13*H13</f>
        <v>0</v>
      </c>
      <c r="G14" s="165"/>
      <c r="H14" s="165"/>
      <c r="I14" s="131"/>
      <c r="J14" s="135"/>
      <c r="K14" s="130">
        <f t="shared" ref="K14" si="14">K13+L13*O13</f>
        <v>1</v>
      </c>
      <c r="L14" s="130">
        <f t="shared" ref="L14" si="15">L13*P13</f>
        <v>0</v>
      </c>
      <c r="O14" s="165"/>
      <c r="P14" s="165"/>
      <c r="Q14" s="131"/>
      <c r="R14" s="135"/>
      <c r="S14" s="130">
        <f t="shared" ref="S14" si="16">S13+T13*W13</f>
        <v>0</v>
      </c>
      <c r="T14" s="130">
        <f t="shared" ref="T14" si="17">T13*X13</f>
        <v>0</v>
      </c>
      <c r="W14" s="165"/>
      <c r="X14" s="165"/>
      <c r="Y14" s="131"/>
      <c r="Z14" s="135"/>
      <c r="AA14" s="130">
        <f>AA13+AB13*AE13</f>
        <v>1</v>
      </c>
      <c r="AB14" s="130">
        <f>AB13*AF13</f>
        <v>0</v>
      </c>
      <c r="AE14" s="165"/>
      <c r="AF14" s="165"/>
      <c r="AG14" s="131"/>
      <c r="AH14" s="165"/>
      <c r="AI14" s="20"/>
    </row>
    <row r="15" spans="1:36" ht="15.95" customHeight="1" x14ac:dyDescent="0.25">
      <c r="A15" s="4"/>
      <c r="B15" s="20"/>
      <c r="C15" s="133">
        <f>C13+D13*$K14</f>
        <v>1</v>
      </c>
      <c r="D15" s="133">
        <f>D13*$L14</f>
        <v>0</v>
      </c>
      <c r="G15" s="149"/>
      <c r="H15" s="149"/>
      <c r="K15" s="165"/>
      <c r="L15" s="165"/>
      <c r="M15" s="165"/>
      <c r="N15" s="165"/>
      <c r="O15" s="165"/>
      <c r="P15" s="165"/>
      <c r="Q15" s="131"/>
      <c r="R15" s="135"/>
      <c r="S15" s="133">
        <f>S14+T14*$AA14</f>
        <v>0</v>
      </c>
      <c r="T15" s="133">
        <f>T14*AB14</f>
        <v>0</v>
      </c>
      <c r="W15" s="149"/>
      <c r="X15" s="21"/>
      <c r="AA15" s="165"/>
      <c r="AB15" s="165"/>
      <c r="AC15" s="165"/>
      <c r="AD15" s="165"/>
      <c r="AE15" s="165"/>
      <c r="AF15" s="165"/>
      <c r="AG15" s="131"/>
      <c r="AH15" s="165"/>
      <c r="AI15" s="20"/>
      <c r="AJ15" s="4"/>
    </row>
    <row r="16" spans="1:36" s="4" customFormat="1" ht="15.95" customHeight="1" x14ac:dyDescent="0.25">
      <c r="B16" s="20"/>
      <c r="C16" s="133">
        <f>C15+D15*$S15</f>
        <v>1</v>
      </c>
      <c r="D16" s="133">
        <f>D15*S15</f>
        <v>0</v>
      </c>
      <c r="G16" s="149"/>
      <c r="H16" s="149"/>
      <c r="M16" s="165"/>
      <c r="N16" s="165"/>
      <c r="O16" s="165"/>
      <c r="P16" s="165"/>
      <c r="Q16" s="165"/>
      <c r="R16" s="165"/>
      <c r="S16" s="149"/>
      <c r="T16" s="149"/>
      <c r="W16" s="149"/>
      <c r="X16" s="21"/>
      <c r="AC16" s="165"/>
      <c r="AD16" s="165"/>
      <c r="AE16" s="165"/>
      <c r="AF16" s="165"/>
      <c r="AG16" s="165"/>
      <c r="AH16" s="165"/>
      <c r="AI16" s="20">
        <f t="shared" ref="AI16:AI18" si="18">$Q$6</f>
        <v>0</v>
      </c>
    </row>
    <row r="17" spans="1:37" ht="15.95" customHeight="1" x14ac:dyDescent="0.25">
      <c r="S17" s="324">
        <f>OR(S15,AND(T15,AI16))*1</f>
        <v>0</v>
      </c>
      <c r="T17" s="308"/>
      <c r="AI17" s="20">
        <f t="shared" si="18"/>
        <v>0</v>
      </c>
      <c r="AJ17" s="4"/>
    </row>
    <row r="18" spans="1:37" ht="15.95" customHeight="1" x14ac:dyDescent="0.25">
      <c r="K18" s="324">
        <f>K14+L14*S17</f>
        <v>1</v>
      </c>
      <c r="L18" s="308"/>
      <c r="AA18" s="324">
        <f>OR(AA14,AND(AB14,AI17))*1</f>
        <v>1</v>
      </c>
      <c r="AB18" s="308"/>
      <c r="AI18" s="20">
        <f t="shared" si="18"/>
        <v>0</v>
      </c>
      <c r="AJ18" s="4"/>
    </row>
    <row r="19" spans="1:37" ht="15.95" customHeight="1" x14ac:dyDescent="0.25">
      <c r="G19" s="324">
        <f>G13+H13*K18</f>
        <v>1</v>
      </c>
      <c r="H19" s="308"/>
      <c r="K19" s="149"/>
      <c r="L19" s="21"/>
      <c r="O19" s="324">
        <f>O13+P13*S17</f>
        <v>0</v>
      </c>
      <c r="P19" s="308"/>
      <c r="S19" s="149"/>
      <c r="T19" s="149"/>
      <c r="W19" s="324">
        <f>W13+X13*AA18</f>
        <v>0</v>
      </c>
      <c r="X19" s="308"/>
      <c r="AE19" s="324">
        <f>OR(AE13,AND(AF13,AI18))*1</f>
        <v>0</v>
      </c>
      <c r="AF19" s="308"/>
      <c r="AI19" s="20">
        <v>1</v>
      </c>
      <c r="AJ19" s="4"/>
    </row>
    <row r="20" spans="1:37" ht="15.95" customHeight="1" x14ac:dyDescent="0.25">
      <c r="A20" s="155" t="s">
        <v>184</v>
      </c>
      <c r="B20" s="10" t="s">
        <v>32</v>
      </c>
      <c r="C20" s="136">
        <f>C15+D15*$S15</f>
        <v>1</v>
      </c>
      <c r="D20" s="136">
        <f>D15*$T15</f>
        <v>0</v>
      </c>
      <c r="E20" s="324">
        <f>E12+F12*G19</f>
        <v>1</v>
      </c>
      <c r="F20" s="308"/>
      <c r="G20" s="156">
        <f>G19</f>
        <v>1</v>
      </c>
      <c r="H20" s="156"/>
      <c r="I20" s="324">
        <f>I12+J12*K19</f>
        <v>1</v>
      </c>
      <c r="J20" s="308"/>
      <c r="K20" s="156">
        <f>K18</f>
        <v>1</v>
      </c>
      <c r="L20" s="156"/>
      <c r="M20" s="324">
        <f>M12+N12*O19</f>
        <v>1</v>
      </c>
      <c r="N20" s="308"/>
      <c r="O20" s="156">
        <f>O19</f>
        <v>0</v>
      </c>
      <c r="P20" s="156"/>
      <c r="Q20" s="324">
        <f>Q12+R12*S15</f>
        <v>0</v>
      </c>
      <c r="R20" s="308"/>
      <c r="S20" s="165">
        <f>S17</f>
        <v>0</v>
      </c>
      <c r="T20" s="21"/>
      <c r="U20" s="325">
        <f>U12+V12*W15</f>
        <v>0</v>
      </c>
      <c r="V20" s="296"/>
      <c r="W20" s="165">
        <f>W19</f>
        <v>0</v>
      </c>
      <c r="X20" s="21"/>
      <c r="Y20" s="325">
        <f>Y12+Z12*AA14</f>
        <v>0</v>
      </c>
      <c r="Z20" s="296"/>
      <c r="AA20" s="165">
        <f>AA18</f>
        <v>1</v>
      </c>
      <c r="AB20" s="21"/>
      <c r="AC20" s="325">
        <f>AC12+AD12*AE13</f>
        <v>0</v>
      </c>
      <c r="AD20" s="296"/>
      <c r="AE20" s="165">
        <f>AE19</f>
        <v>0</v>
      </c>
      <c r="AF20" s="165"/>
      <c r="AG20" s="131">
        <f>AG12</f>
        <v>0</v>
      </c>
      <c r="AH20" s="7"/>
      <c r="AI20" s="20">
        <f>$Q$6</f>
        <v>0</v>
      </c>
      <c r="AJ20" s="4"/>
    </row>
    <row r="21" spans="1:37" ht="15.95" customHeight="1" x14ac:dyDescent="0.25">
      <c r="C21" s="288">
        <f>IF(E20,NOT(D12),D12)*1</f>
        <v>1</v>
      </c>
      <c r="D21" s="289"/>
      <c r="E21" s="286">
        <f>IF(G20,NOT(F12),F12)*1</f>
        <v>1</v>
      </c>
      <c r="F21" s="287"/>
      <c r="G21" s="288">
        <f>IF(I20,NOT(H12),H12)*1</f>
        <v>1</v>
      </c>
      <c r="H21" s="289"/>
      <c r="I21" s="286">
        <f>IF(K20,NOT(J12),J12)*1</f>
        <v>1</v>
      </c>
      <c r="J21" s="287"/>
      <c r="K21" s="288">
        <f>IF(M20,NOT(L12),L12)*1</f>
        <v>0</v>
      </c>
      <c r="L21" s="289"/>
      <c r="M21" s="286">
        <f>IF(O20,NOT(N12),N12)*1</f>
        <v>0</v>
      </c>
      <c r="N21" s="287"/>
      <c r="O21" s="288">
        <f>IF(Q20,NOT(P12),P12)*1</f>
        <v>1</v>
      </c>
      <c r="P21" s="289"/>
      <c r="Q21" s="286">
        <f>IF(S20,NOT(R12),R12)*1</f>
        <v>1</v>
      </c>
      <c r="R21" s="287"/>
      <c r="S21" s="288">
        <f>IF(U20,NOT(T12),T12)*1</f>
        <v>1</v>
      </c>
      <c r="T21" s="289"/>
      <c r="U21" s="286">
        <f>IF(W20,NOT(V12),V12)*1</f>
        <v>1</v>
      </c>
      <c r="V21" s="287"/>
      <c r="W21" s="288">
        <f>IF(Y20,NOT(X12),X12)*1</f>
        <v>0</v>
      </c>
      <c r="X21" s="289"/>
      <c r="Y21" s="286">
        <f>IF(AA20,NOT(Z12),Z12)*1</f>
        <v>1</v>
      </c>
      <c r="Z21" s="287"/>
      <c r="AA21" s="288">
        <f>IF(AC20,NOT(AB12),AB12)*1</f>
        <v>0</v>
      </c>
      <c r="AB21" s="289"/>
      <c r="AC21" s="286">
        <f>IF(AE20,NOT(AD12),AD12)*1</f>
        <v>0</v>
      </c>
      <c r="AD21" s="287"/>
      <c r="AE21" s="303">
        <f>IF(AG20,NOT(AF12),AF12)*1</f>
        <v>0</v>
      </c>
      <c r="AF21" s="303"/>
      <c r="AG21" s="304">
        <f>IF(AI20,NOT(AH12),AN23)*1</f>
        <v>0</v>
      </c>
      <c r="AH21" s="304"/>
    </row>
    <row r="22" spans="1:37" ht="15.95" customHeight="1" x14ac:dyDescent="0.25">
      <c r="C22" s="319" t="s">
        <v>170</v>
      </c>
      <c r="D22" s="319"/>
      <c r="E22" s="304" t="s">
        <v>171</v>
      </c>
      <c r="F22" s="304"/>
      <c r="G22" s="319" t="s">
        <v>172</v>
      </c>
      <c r="H22" s="319"/>
      <c r="I22" s="304" t="s">
        <v>173</v>
      </c>
      <c r="J22" s="304"/>
      <c r="K22" s="319" t="s">
        <v>174</v>
      </c>
      <c r="L22" s="319"/>
      <c r="M22" s="304" t="s">
        <v>175</v>
      </c>
      <c r="N22" s="304"/>
      <c r="O22" s="319" t="s">
        <v>176</v>
      </c>
      <c r="P22" s="319"/>
      <c r="Q22" s="304" t="s">
        <v>69</v>
      </c>
      <c r="R22" s="304"/>
      <c r="S22" s="303" t="s">
        <v>37</v>
      </c>
      <c r="T22" s="303"/>
      <c r="U22" s="304" t="s">
        <v>38</v>
      </c>
      <c r="V22" s="304"/>
      <c r="W22" s="319" t="s">
        <v>39</v>
      </c>
      <c r="X22" s="319"/>
      <c r="Y22" s="304" t="s">
        <v>40</v>
      </c>
      <c r="Z22" s="304"/>
      <c r="AA22" s="303" t="s">
        <v>41</v>
      </c>
      <c r="AB22" s="303"/>
      <c r="AC22" s="304" t="s">
        <v>42</v>
      </c>
      <c r="AD22" s="304"/>
      <c r="AE22" s="303" t="s">
        <v>36</v>
      </c>
      <c r="AF22" s="303"/>
      <c r="AG22" s="304" t="s">
        <v>35</v>
      </c>
      <c r="AH22" s="304"/>
    </row>
    <row r="23" spans="1:37" ht="15.95" customHeight="1" x14ac:dyDescent="0.25">
      <c r="Q23" s="106" t="s">
        <v>73</v>
      </c>
      <c r="R23" s="106"/>
      <c r="S23" s="106"/>
      <c r="T23" s="106"/>
      <c r="U23" s="106"/>
      <c r="V23" s="106"/>
      <c r="W23" s="106"/>
      <c r="X23" s="251">
        <f>AG21+2*AE21+4*AC21+8*AA21+16*Y21+32*W21+64*U21+128*S21+256*Q21+512*O21+1024*M21+2048*K21+4096*I21+8192*(G21+2*E21-4*C21)</f>
        <v>-3120</v>
      </c>
      <c r="Y23" s="248"/>
      <c r="Z23" t="s">
        <v>23</v>
      </c>
      <c r="AE23" s="6" t="str">
        <f>IF(X23=$X$7,"YES","NO")</f>
        <v>YES</v>
      </c>
    </row>
    <row r="24" spans="1:37" ht="15.95" customHeight="1" x14ac:dyDescent="0.25">
      <c r="Z24" t="s">
        <v>24</v>
      </c>
      <c r="AE24" s="162" t="str">
        <f>IF($C$10&lt;&gt;$D$10,"NO",IF($C$10=$C$21,"NO","YES"))</f>
        <v>NO</v>
      </c>
    </row>
    <row r="25" spans="1:37" ht="15.95" customHeight="1" x14ac:dyDescent="0.25">
      <c r="C25" t="s">
        <v>110</v>
      </c>
    </row>
    <row r="26" spans="1:37" ht="15.95" customHeight="1" x14ac:dyDescent="0.25">
      <c r="C26" t="s">
        <v>109</v>
      </c>
      <c r="P26" s="8"/>
    </row>
    <row r="27" spans="1:37" ht="15.95" customHeight="1" x14ac:dyDescent="0.25">
      <c r="C27" s="314">
        <f>C12+D12*E27</f>
        <v>1</v>
      </c>
      <c r="D27" s="308"/>
      <c r="E27" s="314">
        <f>E12+F12*G27</f>
        <v>1</v>
      </c>
      <c r="F27" s="308"/>
      <c r="G27" s="314">
        <f>G12+H12*I27</f>
        <v>1</v>
      </c>
      <c r="H27" s="308"/>
      <c r="I27" s="314">
        <f>I12+J12*K27</f>
        <v>1</v>
      </c>
      <c r="J27" s="308"/>
      <c r="K27" s="314">
        <f>K12+L12*M27</f>
        <v>1</v>
      </c>
      <c r="L27" s="308"/>
      <c r="M27" s="314">
        <f>M12+N12*O27</f>
        <v>1</v>
      </c>
      <c r="N27" s="308"/>
      <c r="O27" s="314">
        <f>O12+P12*Q27</f>
        <v>0</v>
      </c>
      <c r="P27" s="308"/>
      <c r="Q27" s="314">
        <f>Q12+R12*S27</f>
        <v>0</v>
      </c>
      <c r="R27" s="308"/>
      <c r="S27" s="314">
        <f>S12+T12*U27</f>
        <v>0</v>
      </c>
      <c r="T27" s="308"/>
      <c r="U27" s="314">
        <f>U12+V12*W27</f>
        <v>0</v>
      </c>
      <c r="V27" s="308"/>
      <c r="W27" s="314">
        <f>W12+X12*Y27</f>
        <v>0</v>
      </c>
      <c r="X27" s="308"/>
      <c r="Y27" s="314">
        <f>Y12+Z12*AA27</f>
        <v>0</v>
      </c>
      <c r="Z27" s="308"/>
      <c r="AA27" s="314">
        <f>AA12+AB12*AC27</f>
        <v>1</v>
      </c>
      <c r="AB27" s="308"/>
      <c r="AC27" s="314">
        <f>AC12+AD12*AE27</f>
        <v>0</v>
      </c>
      <c r="AD27" s="308"/>
      <c r="AE27" s="314">
        <f>AE12+AF12*AG27</f>
        <v>0</v>
      </c>
      <c r="AF27" s="308"/>
      <c r="AG27" s="314">
        <f>AG12</f>
        <v>0</v>
      </c>
      <c r="AH27" s="308"/>
      <c r="AI27" s="168">
        <f>$Q$6</f>
        <v>0</v>
      </c>
      <c r="AK27" s="3"/>
    </row>
    <row r="28" spans="1:37" ht="15.95" customHeight="1" x14ac:dyDescent="0.25">
      <c r="C28" s="315">
        <f t="shared" ref="C28" si="19">IF(E27,NOT(D12),D12)*1</f>
        <v>1</v>
      </c>
      <c r="D28" s="316"/>
      <c r="E28" s="314">
        <f t="shared" ref="E28" si="20">IF(G27,NOT(F12),F12)*1</f>
        <v>1</v>
      </c>
      <c r="F28" s="308"/>
      <c r="G28" s="315">
        <f t="shared" ref="G28" si="21">IF(I27,NOT(H12),H12)*1</f>
        <v>1</v>
      </c>
      <c r="H28" s="316"/>
      <c r="I28" s="314">
        <f t="shared" ref="I28" si="22">IF(K27,NOT(J12),J12)*1</f>
        <v>1</v>
      </c>
      <c r="J28" s="308"/>
      <c r="K28" s="315">
        <f t="shared" ref="K28" si="23">IF(M27,NOT(L12),L12)*1</f>
        <v>0</v>
      </c>
      <c r="L28" s="316"/>
      <c r="M28" s="314">
        <f t="shared" ref="M28" si="24">IF(O27,NOT(N12),N12)*1</f>
        <v>0</v>
      </c>
      <c r="N28" s="308"/>
      <c r="O28" s="315">
        <f t="shared" ref="O28" si="25">IF(Q27,NOT(P12),P12)*1</f>
        <v>1</v>
      </c>
      <c r="P28" s="316"/>
      <c r="Q28" s="314">
        <f t="shared" ref="Q28" si="26">IF(S27,NOT(R12),R12)*1</f>
        <v>1</v>
      </c>
      <c r="R28" s="308"/>
      <c r="S28" s="315">
        <f t="shared" ref="S28" si="27">IF(U27,NOT(T12),T12)*1</f>
        <v>1</v>
      </c>
      <c r="T28" s="316"/>
      <c r="U28" s="314">
        <f t="shared" ref="U28" si="28">IF(W27,NOT(V12),V12)*1</f>
        <v>1</v>
      </c>
      <c r="V28" s="308"/>
      <c r="W28" s="315">
        <f t="shared" ref="W28" si="29">IF(Y27,NOT(X12),X12)*1</f>
        <v>0</v>
      </c>
      <c r="X28" s="316"/>
      <c r="Y28" s="314">
        <f t="shared" ref="Y28" si="30">IF(AA27,NOT(Z12),Z12)*1</f>
        <v>1</v>
      </c>
      <c r="Z28" s="308"/>
      <c r="AA28" s="315">
        <f t="shared" ref="AA28" si="31">IF(AC27,NOT(AB12),AB12)*1</f>
        <v>0</v>
      </c>
      <c r="AB28" s="316"/>
      <c r="AC28" s="314">
        <f t="shared" ref="AC28" si="32">IF(AE27,NOT(AD12),AD12)*1</f>
        <v>0</v>
      </c>
      <c r="AD28" s="308"/>
      <c r="AE28" s="315">
        <f>IF(AG27,NOT(AF12),AF12)*1</f>
        <v>0</v>
      </c>
      <c r="AF28" s="316"/>
      <c r="AG28" s="314">
        <f>IF(AI27,NOT(AH12),AH12)*1</f>
        <v>0</v>
      </c>
      <c r="AH28" s="308"/>
    </row>
    <row r="29" spans="1:37" ht="15.95" customHeight="1" x14ac:dyDescent="0.25">
      <c r="Q29" s="106" t="s">
        <v>73</v>
      </c>
      <c r="R29" s="106"/>
      <c r="S29" s="106"/>
      <c r="T29" s="106"/>
      <c r="U29" s="106"/>
      <c r="V29" s="106"/>
      <c r="W29" s="106"/>
      <c r="X29" s="251">
        <f>AG28+2*AE28+4*AC28+8*AA28+16*Y28+32*W28+64*U28+128*S28+256*Q28+512*O28+1024*M28+2048*K28+4096*I28+8192*(G28+2*E28-4*C28)</f>
        <v>-3120</v>
      </c>
      <c r="Y29" s="248"/>
      <c r="Z29" s="106" t="s">
        <v>23</v>
      </c>
      <c r="AA29" s="106"/>
      <c r="AB29" s="106"/>
      <c r="AC29" s="106"/>
      <c r="AD29" s="106"/>
      <c r="AE29" s="6" t="str">
        <f>IF(X29=$X$7,"YES","NO")</f>
        <v>YES</v>
      </c>
    </row>
    <row r="30" spans="1:37" ht="15.95" customHeight="1" x14ac:dyDescent="0.25">
      <c r="X30" s="252"/>
      <c r="Y30" s="252"/>
      <c r="Z30" s="106" t="s">
        <v>24</v>
      </c>
      <c r="AA30" s="106"/>
      <c r="AB30" s="106"/>
      <c r="AC30" s="106"/>
      <c r="AD30" s="106"/>
      <c r="AE30" s="162" t="str">
        <f>IF($C$10&lt;&gt;$D$10,"NO",IF($C$10=C28,"NO","YES"))</f>
        <v>NO</v>
      </c>
    </row>
    <row r="31" spans="1:37" ht="15.95" customHeight="1" x14ac:dyDescent="0.25">
      <c r="AK31" s="8"/>
    </row>
    <row r="32" spans="1:37" ht="15.95" customHeight="1" x14ac:dyDescent="0.25"/>
    <row r="33" spans="18:24" ht="15.95" customHeight="1" x14ac:dyDescent="0.25"/>
    <row r="34" spans="18:24" ht="15.95" customHeight="1" x14ac:dyDescent="0.25">
      <c r="R34" s="7"/>
      <c r="S34" s="7"/>
      <c r="T34" s="7"/>
      <c r="U34" s="7"/>
      <c r="V34" s="7"/>
      <c r="W34" s="7"/>
      <c r="X34" s="7"/>
    </row>
    <row r="35" spans="18:24" ht="15.95" customHeight="1" x14ac:dyDescent="0.25">
      <c r="R35" s="7"/>
      <c r="S35" s="7"/>
      <c r="T35" s="7"/>
      <c r="U35" s="7"/>
      <c r="V35" s="7"/>
      <c r="W35" s="7"/>
      <c r="X35" s="7"/>
    </row>
    <row r="36" spans="18:24" ht="15.95" customHeight="1" x14ac:dyDescent="0.25">
      <c r="R36" s="7"/>
      <c r="S36" s="7"/>
      <c r="T36" s="149"/>
      <c r="U36" s="149"/>
      <c r="V36" s="149"/>
      <c r="W36" s="149"/>
      <c r="X36" s="7"/>
    </row>
    <row r="37" spans="18:24" ht="15.95" customHeight="1" x14ac:dyDescent="0.25">
      <c r="R37" s="7"/>
      <c r="S37" s="7"/>
      <c r="T37" s="149"/>
      <c r="U37" s="149"/>
      <c r="V37" s="149"/>
      <c r="W37" s="149"/>
      <c r="X37" s="7"/>
    </row>
    <row r="38" spans="18:24" ht="15.95" customHeight="1" x14ac:dyDescent="0.25">
      <c r="R38" s="7"/>
      <c r="S38" s="7"/>
      <c r="T38" s="149"/>
      <c r="U38" s="149"/>
      <c r="V38" s="149"/>
      <c r="W38" s="149"/>
      <c r="X38" s="7"/>
    </row>
    <row r="39" spans="18:24" ht="15.95" customHeight="1" x14ac:dyDescent="0.25">
      <c r="R39" s="7"/>
      <c r="S39" s="7"/>
      <c r="T39" s="149"/>
      <c r="U39" s="149"/>
      <c r="V39" s="7"/>
      <c r="W39" s="7"/>
      <c r="X39" s="7"/>
    </row>
    <row r="40" spans="18:24" ht="15.95" customHeight="1" x14ac:dyDescent="0.25">
      <c r="R40" s="7"/>
      <c r="S40" s="7"/>
      <c r="T40" s="7"/>
      <c r="U40" s="7"/>
      <c r="V40" s="7"/>
      <c r="W40" s="7"/>
      <c r="X40" s="7"/>
    </row>
    <row r="41" spans="18:24" ht="15.95" customHeight="1" x14ac:dyDescent="0.25"/>
    <row r="42" spans="18:24" ht="15.95" customHeight="1" x14ac:dyDescent="0.25"/>
    <row r="43" spans="18:24" ht="15.95" customHeight="1" x14ac:dyDescent="0.25"/>
    <row r="44" spans="18:24" ht="15.95" customHeight="1" x14ac:dyDescent="0.25"/>
    <row r="45" spans="18:24" ht="15.95" customHeight="1" x14ac:dyDescent="0.25"/>
    <row r="46" spans="18:24" ht="15.95" customHeight="1" x14ac:dyDescent="0.25"/>
    <row r="47" spans="18:24" ht="15.95" customHeight="1" x14ac:dyDescent="0.25"/>
    <row r="48" spans="18:2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  <row r="206" ht="15.95" customHeight="1" x14ac:dyDescent="0.25"/>
  </sheetData>
  <mergeCells count="84">
    <mergeCell ref="S17:T17"/>
    <mergeCell ref="AC28:AD28"/>
    <mergeCell ref="AE28:AF28"/>
    <mergeCell ref="AG28:AH28"/>
    <mergeCell ref="AG27:AH27"/>
    <mergeCell ref="AG22:AH22"/>
    <mergeCell ref="U22:V22"/>
    <mergeCell ref="W22:X22"/>
    <mergeCell ref="Y22:Z22"/>
    <mergeCell ref="AA22:AB22"/>
    <mergeCell ref="AC22:AD22"/>
    <mergeCell ref="AE22:AF22"/>
    <mergeCell ref="AG21:AH21"/>
    <mergeCell ref="W21:X21"/>
    <mergeCell ref="Y21:Z21"/>
    <mergeCell ref="X29:Y29"/>
    <mergeCell ref="X30:Y30"/>
    <mergeCell ref="W19:X19"/>
    <mergeCell ref="AE19:AF19"/>
    <mergeCell ref="Q28:R28"/>
    <mergeCell ref="S28:T28"/>
    <mergeCell ref="U28:V28"/>
    <mergeCell ref="W28:X28"/>
    <mergeCell ref="Y28:Z28"/>
    <mergeCell ref="AA28:AB28"/>
    <mergeCell ref="AC27:AD27"/>
    <mergeCell ref="AE27:AF27"/>
    <mergeCell ref="W27:X27"/>
    <mergeCell ref="Y27:Z27"/>
    <mergeCell ref="AA27:AB27"/>
    <mergeCell ref="X23:Y23"/>
    <mergeCell ref="C28:D28"/>
    <mergeCell ref="E28:F28"/>
    <mergeCell ref="G28:H28"/>
    <mergeCell ref="I28:J28"/>
    <mergeCell ref="K28:L28"/>
    <mergeCell ref="M28:N28"/>
    <mergeCell ref="O28:P28"/>
    <mergeCell ref="Q27:R27"/>
    <mergeCell ref="S27:T27"/>
    <mergeCell ref="U27:V27"/>
    <mergeCell ref="M27:N27"/>
    <mergeCell ref="O27:P27"/>
    <mergeCell ref="C27:D27"/>
    <mergeCell ref="E27:F27"/>
    <mergeCell ref="G27:H27"/>
    <mergeCell ref="I27:J27"/>
    <mergeCell ref="K27:L27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1:V21"/>
    <mergeCell ref="AC21:AD21"/>
    <mergeCell ref="AE21:AF21"/>
    <mergeCell ref="AC20:AD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E20:F20"/>
    <mergeCell ref="I20:J20"/>
    <mergeCell ref="M20:N20"/>
    <mergeCell ref="Y20:Z20"/>
    <mergeCell ref="X5:Y5"/>
    <mergeCell ref="X6:Y6"/>
    <mergeCell ref="X7:Y7"/>
    <mergeCell ref="AA21:AB21"/>
    <mergeCell ref="AA18:AB18"/>
    <mergeCell ref="G19:H19"/>
    <mergeCell ref="O19:P19"/>
    <mergeCell ref="K18:L18"/>
    <mergeCell ref="Q20:R20"/>
    <mergeCell ref="U20:V20"/>
  </mergeCells>
  <conditionalFormatting sqref="X5:X6">
    <cfRule type="cellIs" dxfId="8" priority="9" operator="notBetween">
      <formula>-32767</formula>
      <formula>32767</formula>
    </cfRule>
  </conditionalFormatting>
  <conditionalFormatting sqref="AE23">
    <cfRule type="containsText" dxfId="7" priority="7" operator="containsText" text="NO">
      <formula>NOT(ISERROR(SEARCH("NO",AE23)))</formula>
    </cfRule>
    <cfRule type="containsText" dxfId="6" priority="8" operator="containsText" text="YES">
      <formula>NOT(ISERROR(SEARCH("YES",AE23)))</formula>
    </cfRule>
  </conditionalFormatting>
  <conditionalFormatting sqref="AE24">
    <cfRule type="containsText" dxfId="5" priority="5" operator="containsText" text="NO">
      <formula>NOT(ISERROR(SEARCH("NO",AE24)))</formula>
    </cfRule>
    <cfRule type="containsText" dxfId="4" priority="6" operator="containsText" text="YES">
      <formula>NOT(ISERROR(SEARCH("YES",AE24)))</formula>
    </cfRule>
  </conditionalFormatting>
  <conditionalFormatting sqref="AE29">
    <cfRule type="containsText" dxfId="3" priority="3" operator="containsText" text="NO">
      <formula>NOT(ISERROR(SEARCH("NO",AE29)))</formula>
    </cfRule>
    <cfRule type="containsText" dxfId="2" priority="4" operator="containsText" text="YES">
      <formula>NOT(ISERROR(SEARCH("YES",AE29)))</formula>
    </cfRule>
  </conditionalFormatting>
  <conditionalFormatting sqref="AE30">
    <cfRule type="containsText" dxfId="1" priority="1" operator="containsText" text="NO">
      <formula>NOT(ISERROR(SEARCH("NO",AE30)))</formula>
    </cfRule>
    <cfRule type="containsText" dxfId="0" priority="2" operator="containsText" text="YES">
      <formula>NOT(ISERROR(SEARCH("YES",AE30)))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1" sqref="S41"/>
    </sheetView>
  </sheetViews>
  <sheetFormatPr defaultColWidth="5.710937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selection activeCell="P24" sqref="P24"/>
    </sheetView>
  </sheetViews>
  <sheetFormatPr defaultColWidth="8.85546875" defaultRowHeight="15" x14ac:dyDescent="0.25"/>
  <cols>
    <col min="1" max="1" width="2.7109375" customWidth="1"/>
    <col min="2" max="2" width="8.7109375" customWidth="1"/>
    <col min="3" max="19" width="5.7109375" customWidth="1"/>
    <col min="20" max="20" width="6.7109375" customWidth="1"/>
    <col min="27" max="27" width="8.85546875" style="34"/>
  </cols>
  <sheetData>
    <row r="1" spans="1:27" ht="18.75" x14ac:dyDescent="0.3">
      <c r="A1" s="247" t="s">
        <v>56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7" x14ac:dyDescent="0.25">
      <c r="H2" s="8"/>
      <c r="I2" s="8"/>
      <c r="J2" s="8"/>
      <c r="K2" s="8"/>
      <c r="L2" s="8"/>
    </row>
    <row r="3" spans="1:27" x14ac:dyDescent="0.25">
      <c r="H3" s="8"/>
      <c r="I3" s="8"/>
      <c r="J3" s="8"/>
      <c r="K3" s="8"/>
      <c r="L3" s="8"/>
    </row>
    <row r="4" spans="1:27" x14ac:dyDescent="0.25">
      <c r="H4" s="8"/>
      <c r="I4" s="8"/>
      <c r="J4" s="8"/>
      <c r="K4" s="8"/>
      <c r="L4" s="8"/>
    </row>
    <row r="5" spans="1:27" x14ac:dyDescent="0.25">
      <c r="H5" s="8"/>
      <c r="I5" s="8"/>
      <c r="J5" s="8"/>
      <c r="K5" s="3" t="s">
        <v>1</v>
      </c>
      <c r="L5" s="16">
        <v>255</v>
      </c>
      <c r="M5" s="15" t="s">
        <v>27</v>
      </c>
      <c r="N5" s="15" t="s">
        <v>240</v>
      </c>
    </row>
    <row r="6" spans="1:27" x14ac:dyDescent="0.25">
      <c r="C6" t="s">
        <v>2</v>
      </c>
      <c r="F6" s="188">
        <v>0</v>
      </c>
      <c r="H6" s="8"/>
      <c r="I6" s="8"/>
      <c r="J6" s="8"/>
      <c r="K6" s="3" t="s">
        <v>4</v>
      </c>
      <c r="L6" s="16">
        <v>0</v>
      </c>
      <c r="M6" s="15" t="s">
        <v>27</v>
      </c>
      <c r="N6" t="s">
        <v>241</v>
      </c>
    </row>
    <row r="7" spans="1:27" x14ac:dyDescent="0.25">
      <c r="K7" s="17" t="s">
        <v>51</v>
      </c>
      <c r="L7" s="35" t="str">
        <f>IF(L5&gt;L6,"YES","NO")</f>
        <v>YES</v>
      </c>
    </row>
    <row r="8" spans="1:27" ht="15.75" thickBot="1" x14ac:dyDescent="0.3">
      <c r="K8" s="4"/>
      <c r="L8" s="78"/>
      <c r="AA8" s="41"/>
    </row>
    <row r="9" spans="1:27" ht="21" x14ac:dyDescent="0.25"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58" t="s">
        <v>62</v>
      </c>
      <c r="AA9" s="41"/>
    </row>
    <row r="10" spans="1:27" ht="15.75" thickBot="1" x14ac:dyDescent="0.3">
      <c r="C10" s="212" t="s">
        <v>6</v>
      </c>
      <c r="D10" s="212" t="s">
        <v>7</v>
      </c>
      <c r="E10" s="36" t="s">
        <v>8</v>
      </c>
      <c r="F10" s="36" t="s">
        <v>9</v>
      </c>
      <c r="G10" s="212" t="s">
        <v>10</v>
      </c>
      <c r="H10" s="212" t="s">
        <v>11</v>
      </c>
      <c r="I10" s="36" t="s">
        <v>12</v>
      </c>
      <c r="J10" s="36" t="s">
        <v>13</v>
      </c>
      <c r="K10" s="212" t="s">
        <v>14</v>
      </c>
      <c r="L10" s="212" t="s">
        <v>15</v>
      </c>
      <c r="M10" s="36" t="s">
        <v>16</v>
      </c>
      <c r="N10" s="36" t="s">
        <v>17</v>
      </c>
      <c r="O10" s="212" t="s">
        <v>18</v>
      </c>
      <c r="P10" s="212" t="s">
        <v>19</v>
      </c>
      <c r="Q10" s="36" t="s">
        <v>20</v>
      </c>
      <c r="R10" s="36" t="s">
        <v>21</v>
      </c>
    </row>
    <row r="11" spans="1:27" x14ac:dyDescent="0.25">
      <c r="C11" s="232">
        <f>IF(L5&gt;=0,0,1)</f>
        <v>0</v>
      </c>
      <c r="D11" s="232">
        <f>IF(L6&gt;=0,0,1)</f>
        <v>0</v>
      </c>
      <c r="E11" s="77">
        <f>IF($C11,AND((256+L5)&gt;=64,ISODD((256+L5)/64)),AND(L5&gt;=64,ISODD(L5/64)))*1</f>
        <v>1</v>
      </c>
      <c r="F11" s="77">
        <f>IF($D11,AND((256+L6)&gt;=64,ISODD((256+L6)/64)),AND(L6&gt;=64,ISODD(L6/64)))*1</f>
        <v>0</v>
      </c>
      <c r="G11" s="232">
        <f>IF(C11,AND((256+L5)&gt;=32,ISODD((256+L5)/32)),AND(L5&gt;=32,ISODD(L5/32)))*1</f>
        <v>1</v>
      </c>
      <c r="H11" s="232">
        <f>IF(D11,AND((256+L6)&gt;=32,ISODD((256+L6)/32)),AND(L6&gt;=32,ISODD(L6/32)))*1</f>
        <v>0</v>
      </c>
      <c r="I11" s="77">
        <f>IF($C11,AND((256+L5)&gt;=16,ISODD((256+L5)/16)),AND(L5&gt;=16,ISODD(L5/16)))*1</f>
        <v>1</v>
      </c>
      <c r="J11" s="77">
        <f>IF($D11,AND((256+L6)&gt;=16,ISODD((256+L6)/16)),AND(L6&gt;=16,ISODD(L6/16)))*1</f>
        <v>0</v>
      </c>
      <c r="K11" s="232">
        <f>IF($C11,AND((256+L5)&gt;=8,ISODD((256+L5)/8)),AND(L5&gt;=8,ISODD(L5/8)))*1</f>
        <v>1</v>
      </c>
      <c r="L11" s="232">
        <f>IF($D11,AND((256+L6)&gt;=8,ISODD((256+L6)/8)),AND(L6&gt;=8,ISODD(L6/8)))*1</f>
        <v>0</v>
      </c>
      <c r="M11" s="77">
        <f>IF($C11,AND((256+L5)&gt;=4,ISODD((256+L5)/4)),AND(L5&gt;=4,ISODD(L5/4)))*1</f>
        <v>1</v>
      </c>
      <c r="N11" s="77">
        <f>IF($D11,AND((256+L6)&gt;=4,ISODD((256+L6)/4)),AND(L6&gt;=4,ISODD(L6/4)))*1</f>
        <v>0</v>
      </c>
      <c r="O11" s="232">
        <f>IF($C11,AND((256+L5)&gt;=2,ISODD((256+L5)/2)),AND(L5&gt;=2,ISODD(L5/2)))*1</f>
        <v>1</v>
      </c>
      <c r="P11" s="232">
        <f>IF($D11,AND((256+L6)&gt;=2,ISODD((256+L6)/2)),AND(L6&gt;=2,ISODD(L6/2)))*1</f>
        <v>0</v>
      </c>
      <c r="Q11" s="77">
        <f>IF($C11,ISODD(256+L5),ISODD(L5))*1</f>
        <v>1</v>
      </c>
      <c r="R11" s="77">
        <f>IF($D11,ISODD(256+L6),ISODD(L6))*1</f>
        <v>0</v>
      </c>
    </row>
    <row r="12" spans="1:27" x14ac:dyDescent="0.25">
      <c r="C12" s="211">
        <f t="shared" ref="C12" si="0">C11</f>
        <v>0</v>
      </c>
      <c r="D12" s="211">
        <f t="shared" ref="D12" si="1">NOT(D$11)*1</f>
        <v>1</v>
      </c>
      <c r="E12" s="29">
        <f t="shared" ref="E12" si="2">E11</f>
        <v>1</v>
      </c>
      <c r="F12" s="29">
        <f t="shared" ref="F12" si="3">NOT(F$11)*1</f>
        <v>1</v>
      </c>
      <c r="G12" s="211">
        <f t="shared" ref="G12" si="4">G11</f>
        <v>1</v>
      </c>
      <c r="H12" s="211">
        <f t="shared" ref="H12" si="5">NOT(H$11)*1</f>
        <v>1</v>
      </c>
      <c r="I12" s="29">
        <f t="shared" ref="I12" si="6">I11</f>
        <v>1</v>
      </c>
      <c r="J12" s="29">
        <f t="shared" ref="J12" si="7">NOT(J$11)*1</f>
        <v>1</v>
      </c>
      <c r="K12" s="211">
        <f t="shared" ref="K12" si="8">K11</f>
        <v>1</v>
      </c>
      <c r="L12" s="211">
        <f t="shared" ref="L12" si="9">NOT(L$11)*1</f>
        <v>1</v>
      </c>
      <c r="M12" s="29">
        <f t="shared" ref="M12" si="10">M11</f>
        <v>1</v>
      </c>
      <c r="N12" s="29">
        <f t="shared" ref="N12" si="11">NOT(N$11)*1</f>
        <v>1</v>
      </c>
      <c r="O12" s="211">
        <f>O11</f>
        <v>1</v>
      </c>
      <c r="P12" s="211">
        <f>NOT(P$11)*1</f>
        <v>1</v>
      </c>
      <c r="Q12" s="29">
        <f>Q11</f>
        <v>1</v>
      </c>
      <c r="R12" s="29">
        <f>NOT(R$11)*1</f>
        <v>1</v>
      </c>
      <c r="S12" t="s">
        <v>53</v>
      </c>
    </row>
    <row r="13" spans="1:27" x14ac:dyDescent="0.25">
      <c r="C13" s="253">
        <f t="shared" ref="C13" si="12">OR(AND(C11,E13),AND(C11,D12),AND(D12,E13))*1</f>
        <v>1</v>
      </c>
      <c r="D13" s="253"/>
      <c r="E13" s="253">
        <f t="shared" ref="E13" si="13">OR(AND(E11,G13),AND(E11,F12),AND(F12,G13))*1</f>
        <v>1</v>
      </c>
      <c r="F13" s="253"/>
      <c r="G13" s="253">
        <f t="shared" ref="G13" si="14">OR(AND(G11,I13),AND(G11,H12),AND(H12,I13))*1</f>
        <v>1</v>
      </c>
      <c r="H13" s="253"/>
      <c r="I13" s="253">
        <f t="shared" ref="I13" si="15">OR(AND(I11,K13),AND(I11,J12),AND(J12,K13))*1</f>
        <v>1</v>
      </c>
      <c r="J13" s="253"/>
      <c r="K13" s="253">
        <f t="shared" ref="K13" si="16">OR(AND(K11,M13),AND(K11,L12),AND(L12,M13))*1</f>
        <v>1</v>
      </c>
      <c r="L13" s="253"/>
      <c r="M13" s="253">
        <f t="shared" ref="M13" si="17">OR(AND(M11,O13),AND(M11,N12),AND(N12,O13))*1</f>
        <v>1</v>
      </c>
      <c r="N13" s="253"/>
      <c r="O13" s="253">
        <f t="shared" ref="O13" si="18">OR(AND(O11,Q13),AND(O11,P12),AND(P12,Q13))*1</f>
        <v>1</v>
      </c>
      <c r="P13" s="253"/>
      <c r="Q13" s="253">
        <f>OR(AND(Q11,S13),AND(Q11,R12),AND(R12,S13))*1</f>
        <v>1</v>
      </c>
      <c r="R13" s="253"/>
      <c r="S13" s="75">
        <f>$F$6</f>
        <v>0</v>
      </c>
      <c r="T13" s="22"/>
      <c r="Z13" s="4"/>
    </row>
    <row r="14" spans="1:27" x14ac:dyDescent="0.25">
      <c r="C14" s="249" t="s">
        <v>54</v>
      </c>
      <c r="D14" s="250"/>
      <c r="S14" s="20"/>
      <c r="T14" s="4"/>
      <c r="Z14" s="4"/>
    </row>
    <row r="15" spans="1:27" x14ac:dyDescent="0.25">
      <c r="C15" t="s">
        <v>43</v>
      </c>
      <c r="F15" t="s">
        <v>52</v>
      </c>
      <c r="G15" s="251" t="str">
        <f>IF(C13=1,"YES","NO")</f>
        <v>YES</v>
      </c>
      <c r="H15" s="252"/>
      <c r="K15" t="s">
        <v>242</v>
      </c>
      <c r="O15" s="6" t="str">
        <f>IF($G15=$L$7,"YES","NO")</f>
        <v>YES</v>
      </c>
      <c r="Z15" s="4"/>
    </row>
    <row r="16" spans="1:27" x14ac:dyDescent="0.25">
      <c r="O16" s="33"/>
      <c r="Z16" s="4"/>
    </row>
    <row r="17" spans="1:26" x14ac:dyDescent="0.25">
      <c r="U17" s="4"/>
      <c r="Z17" s="4"/>
    </row>
    <row r="18" spans="1:26" x14ac:dyDescent="0.25">
      <c r="U18" s="4"/>
      <c r="Z18" s="4"/>
    </row>
    <row r="19" spans="1:26" x14ac:dyDescent="0.25">
      <c r="I19" s="11"/>
      <c r="J19" s="8"/>
      <c r="U19" s="4"/>
      <c r="Z19" s="4"/>
    </row>
    <row r="20" spans="1:26" x14ac:dyDescent="0.25">
      <c r="A20" s="5"/>
      <c r="G20" s="30" t="s">
        <v>55</v>
      </c>
      <c r="I20" s="11"/>
      <c r="J20" s="8"/>
      <c r="U20" s="4"/>
    </row>
    <row r="21" spans="1:26" ht="15.75" thickBot="1" x14ac:dyDescent="0.3">
      <c r="A21" s="5"/>
      <c r="G21" s="12" t="s">
        <v>28</v>
      </c>
      <c r="H21" s="12" t="s">
        <v>29</v>
      </c>
      <c r="I21" s="13" t="s">
        <v>30</v>
      </c>
      <c r="J21" s="12" t="s">
        <v>32</v>
      </c>
      <c r="U21" s="4"/>
    </row>
    <row r="22" spans="1:26" x14ac:dyDescent="0.25">
      <c r="G22" s="33">
        <v>0</v>
      </c>
      <c r="H22" s="33">
        <v>0</v>
      </c>
      <c r="I22" s="14">
        <v>0</v>
      </c>
      <c r="J22" s="9">
        <v>0</v>
      </c>
      <c r="U22" s="4"/>
      <c r="V22" s="4"/>
      <c r="W22" s="7"/>
    </row>
    <row r="23" spans="1:26" x14ac:dyDescent="0.25">
      <c r="C23" s="4"/>
      <c r="D23" s="4"/>
      <c r="E23" s="4"/>
      <c r="F23" s="4"/>
      <c r="G23" s="33">
        <v>0</v>
      </c>
      <c r="H23" s="33">
        <v>0</v>
      </c>
      <c r="I23" s="14">
        <v>1</v>
      </c>
      <c r="J23" s="9">
        <v>1</v>
      </c>
      <c r="K23" s="4"/>
      <c r="L23" s="4"/>
      <c r="M23" s="4"/>
      <c r="N23" s="7"/>
      <c r="O23" s="7"/>
      <c r="P23" s="7"/>
      <c r="Q23" s="7"/>
      <c r="R23" s="7"/>
      <c r="S23" s="7"/>
      <c r="T23" s="7"/>
      <c r="U23" s="4"/>
      <c r="V23" s="4"/>
    </row>
    <row r="24" spans="1:26" x14ac:dyDescent="0.25">
      <c r="G24" s="33">
        <v>0</v>
      </c>
      <c r="H24" s="33">
        <v>1</v>
      </c>
      <c r="I24" s="14">
        <v>0</v>
      </c>
      <c r="J24" s="9">
        <v>0</v>
      </c>
      <c r="N24" s="8"/>
      <c r="O24" s="9"/>
      <c r="P24" s="9"/>
      <c r="Q24" s="9"/>
      <c r="R24" s="9"/>
      <c r="S24" s="8"/>
      <c r="T24" s="8"/>
    </row>
    <row r="25" spans="1:26" x14ac:dyDescent="0.25">
      <c r="G25" s="33">
        <v>0</v>
      </c>
      <c r="H25" s="33">
        <v>1</v>
      </c>
      <c r="I25" s="14">
        <v>1</v>
      </c>
      <c r="J25" s="9">
        <v>0</v>
      </c>
      <c r="N25" s="8"/>
      <c r="O25" s="9"/>
      <c r="P25" s="9"/>
      <c r="Q25" s="9"/>
      <c r="R25" s="9"/>
      <c r="S25" s="8"/>
      <c r="T25" s="21"/>
    </row>
    <row r="26" spans="1:26" x14ac:dyDescent="0.25">
      <c r="G26" s="33">
        <v>1</v>
      </c>
      <c r="H26" s="33">
        <v>0</v>
      </c>
      <c r="I26" s="14">
        <v>0</v>
      </c>
      <c r="J26" s="9">
        <v>1</v>
      </c>
      <c r="N26" s="8"/>
      <c r="O26" s="9"/>
      <c r="P26" s="9"/>
      <c r="Q26" s="9"/>
      <c r="R26" s="9"/>
      <c r="S26" s="8"/>
      <c r="T26" s="21"/>
    </row>
    <row r="27" spans="1:26" x14ac:dyDescent="0.25">
      <c r="G27" s="33">
        <v>1</v>
      </c>
      <c r="H27" s="33">
        <v>0</v>
      </c>
      <c r="I27" s="14">
        <v>1</v>
      </c>
      <c r="J27" s="9">
        <v>1</v>
      </c>
      <c r="N27" s="8"/>
      <c r="O27" s="9"/>
      <c r="P27" s="9"/>
      <c r="Q27" s="9"/>
      <c r="R27" s="9"/>
      <c r="S27" s="8"/>
      <c r="T27" s="21"/>
    </row>
    <row r="28" spans="1:26" x14ac:dyDescent="0.25">
      <c r="G28" s="33">
        <v>1</v>
      </c>
      <c r="H28" s="33">
        <v>1</v>
      </c>
      <c r="I28" s="14">
        <v>0</v>
      </c>
      <c r="J28" s="9">
        <v>0</v>
      </c>
      <c r="N28" s="8"/>
      <c r="O28" s="9"/>
      <c r="P28" s="9"/>
      <c r="Q28" s="9"/>
      <c r="R28" s="9"/>
      <c r="S28" s="8"/>
      <c r="T28" s="21"/>
    </row>
    <row r="29" spans="1:26" x14ac:dyDescent="0.25">
      <c r="G29" s="33">
        <v>1</v>
      </c>
      <c r="H29" s="33">
        <v>1</v>
      </c>
      <c r="I29" s="14">
        <v>1</v>
      </c>
      <c r="J29" s="9">
        <v>1</v>
      </c>
      <c r="N29" s="8"/>
      <c r="O29" s="9"/>
      <c r="P29" s="9"/>
      <c r="Q29" s="9"/>
      <c r="R29" s="9"/>
      <c r="S29" s="8"/>
      <c r="T29" s="21"/>
    </row>
    <row r="30" spans="1:26" x14ac:dyDescent="0.25">
      <c r="N30" s="8"/>
      <c r="O30" s="9"/>
      <c r="P30" s="9"/>
      <c r="Q30" s="9"/>
      <c r="R30" s="9"/>
      <c r="S30" s="8"/>
      <c r="T30" s="21"/>
    </row>
    <row r="31" spans="1:26" x14ac:dyDescent="0.25">
      <c r="N31" s="8"/>
      <c r="O31" s="9"/>
      <c r="P31" s="9"/>
      <c r="Q31" s="9"/>
      <c r="R31" s="9"/>
      <c r="S31" s="8"/>
      <c r="T31" s="21"/>
    </row>
    <row r="32" spans="1:26" x14ac:dyDescent="0.25">
      <c r="N32" s="8"/>
      <c r="O32" s="9"/>
      <c r="P32" s="9"/>
      <c r="Q32" s="9"/>
      <c r="R32" s="9"/>
      <c r="S32" s="8"/>
      <c r="T32" s="21"/>
    </row>
    <row r="33" spans="14:20" x14ac:dyDescent="0.25">
      <c r="N33" s="8"/>
      <c r="O33" s="8"/>
      <c r="P33" s="8"/>
      <c r="Q33" s="8"/>
      <c r="R33" s="8"/>
      <c r="S33" s="8"/>
      <c r="T33" s="8"/>
    </row>
    <row r="34" spans="14:20" x14ac:dyDescent="0.25">
      <c r="N34" s="8"/>
      <c r="O34" s="8"/>
      <c r="P34" s="8"/>
      <c r="Q34" s="8"/>
      <c r="R34" s="8"/>
      <c r="S34" s="8"/>
      <c r="T34" s="8"/>
    </row>
  </sheetData>
  <mergeCells count="11">
    <mergeCell ref="C14:D14"/>
    <mergeCell ref="G15:H15"/>
    <mergeCell ref="A1:T1"/>
    <mergeCell ref="Q13:R13"/>
    <mergeCell ref="C13:D13"/>
    <mergeCell ref="E13:F13"/>
    <mergeCell ref="G13:H13"/>
    <mergeCell ref="I13:J13"/>
    <mergeCell ref="K13:L13"/>
    <mergeCell ref="M13:N13"/>
    <mergeCell ref="O13:P13"/>
  </mergeCells>
  <conditionalFormatting sqref="O15">
    <cfRule type="containsText" dxfId="107" priority="4" operator="containsText" text="NO">
      <formula>NOT(ISERROR(SEARCH("NO",O15)))</formula>
    </cfRule>
    <cfRule type="containsText" dxfId="106" priority="5" operator="containsText" text="YES">
      <formula>NOT(ISERROR(SEARCH("YES",O15)))</formula>
    </cfRule>
  </conditionalFormatting>
  <conditionalFormatting sqref="O16">
    <cfRule type="containsText" dxfId="105" priority="2" operator="containsText" text="NO">
      <formula>NOT(ISERROR(SEARCH("NO",O16)))</formula>
    </cfRule>
    <cfRule type="containsText" dxfId="104" priority="3" operator="containsText" text="YES">
      <formula>NOT(ISERROR(SEARCH("YES",O16)))</formula>
    </cfRule>
  </conditionalFormatting>
  <conditionalFormatting sqref="L5:L6">
    <cfRule type="cellIs" dxfId="103" priority="1" operator="notBetween">
      <formula>0</formula>
      <formula>256</formula>
    </cfRule>
  </conditionalFormatting>
  <pageMargins left="0.7" right="0.7" top="0.75" bottom="0.75" header="0.3" footer="0.3"/>
  <pageSetup paperSize="9" orientation="portrait"/>
  <ignoredErrors>
    <ignoredError sqref="D12:R1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selection activeCell="B4" sqref="B4"/>
    </sheetView>
  </sheetViews>
  <sheetFormatPr defaultRowHeight="15" x14ac:dyDescent="0.25"/>
  <cols>
    <col min="1" max="46" width="5.7109375" customWidth="1"/>
  </cols>
  <sheetData>
    <row r="1" spans="1:30" ht="18.75" x14ac:dyDescent="0.3">
      <c r="B1" s="43" t="s">
        <v>188</v>
      </c>
      <c r="C1" s="44"/>
      <c r="V1" s="7"/>
      <c r="W1" s="7"/>
    </row>
    <row r="2" spans="1:30" x14ac:dyDescent="0.25">
      <c r="V2" s="7"/>
      <c r="W2" s="7"/>
    </row>
    <row r="3" spans="1:30" x14ac:dyDescent="0.25">
      <c r="V3" s="7"/>
      <c r="W3" s="7"/>
    </row>
    <row r="5" spans="1:30" ht="15.95" customHeight="1" x14ac:dyDescent="0.25">
      <c r="A5" s="45"/>
      <c r="B5" s="45"/>
      <c r="C5" s="45" t="s">
        <v>50</v>
      </c>
      <c r="D5" s="45"/>
      <c r="E5" s="45"/>
      <c r="F5" s="45"/>
      <c r="G5" s="45"/>
      <c r="H5" s="46" t="s">
        <v>0</v>
      </c>
      <c r="I5" s="47"/>
      <c r="J5" s="46" t="s">
        <v>59</v>
      </c>
      <c r="K5" s="47"/>
      <c r="L5" s="48" t="s">
        <v>1</v>
      </c>
      <c r="M5" s="49">
        <v>100</v>
      </c>
      <c r="N5" s="50" t="s">
        <v>27</v>
      </c>
      <c r="O5" s="50" t="s">
        <v>25</v>
      </c>
      <c r="P5" s="45"/>
      <c r="Q5" s="45"/>
      <c r="R5" s="45"/>
      <c r="S5" s="45"/>
      <c r="T5" s="45"/>
      <c r="V5" s="30" t="s">
        <v>55</v>
      </c>
      <c r="Y5" s="11"/>
      <c r="Z5" s="8"/>
      <c r="AB5" s="15" t="s">
        <v>34</v>
      </c>
    </row>
    <row r="6" spans="1:30" ht="15.95" customHeight="1" thickBot="1" x14ac:dyDescent="0.3">
      <c r="A6" s="45"/>
      <c r="B6" s="45"/>
      <c r="C6" s="45" t="s">
        <v>2</v>
      </c>
      <c r="D6" s="45"/>
      <c r="E6" s="45"/>
      <c r="F6" s="51">
        <v>0</v>
      </c>
      <c r="G6" s="45"/>
      <c r="H6" s="46" t="s">
        <v>3</v>
      </c>
      <c r="I6" s="47"/>
      <c r="J6" s="46" t="s">
        <v>59</v>
      </c>
      <c r="K6" s="47"/>
      <c r="L6" s="48" t="s">
        <v>4</v>
      </c>
      <c r="M6" s="49">
        <v>18</v>
      </c>
      <c r="N6" s="50" t="s">
        <v>27</v>
      </c>
      <c r="O6" s="45" t="s">
        <v>26</v>
      </c>
      <c r="P6" s="45"/>
      <c r="Q6" s="45"/>
      <c r="R6" s="45"/>
      <c r="S6" s="45"/>
      <c r="T6" s="45"/>
      <c r="V6" s="21"/>
      <c r="W6" s="12" t="s">
        <v>28</v>
      </c>
      <c r="X6" s="12" t="s">
        <v>29</v>
      </c>
      <c r="Y6" s="13" t="s">
        <v>30</v>
      </c>
      <c r="Z6" s="12" t="s">
        <v>32</v>
      </c>
      <c r="AA6" s="12" t="s">
        <v>33</v>
      </c>
      <c r="AB6" s="12"/>
      <c r="AC6" s="175" t="s">
        <v>32</v>
      </c>
      <c r="AD6" s="173" t="s">
        <v>31</v>
      </c>
    </row>
    <row r="7" spans="1:30" ht="15.9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52">
        <f>IF(F6,M5-M6,M5+M6)</f>
        <v>118</v>
      </c>
      <c r="N7" s="45"/>
      <c r="O7" s="45"/>
      <c r="P7" s="45"/>
      <c r="Q7" s="45"/>
      <c r="R7" s="45"/>
      <c r="S7" s="45"/>
      <c r="T7" s="45"/>
      <c r="V7" s="21"/>
      <c r="W7" s="40">
        <v>0</v>
      </c>
      <c r="X7" s="40">
        <v>0</v>
      </c>
      <c r="Y7" s="14">
        <v>0</v>
      </c>
      <c r="Z7" s="9">
        <v>0</v>
      </c>
      <c r="AA7" s="40">
        <v>0</v>
      </c>
      <c r="AB7" s="40"/>
      <c r="AC7" s="176" t="s">
        <v>189</v>
      </c>
      <c r="AD7" s="174">
        <f t="shared" ref="AD7" si="0">OR(AND(W7,X7,Y7),AND(NOT(Z7),OR(W7,X7,Y7)))*1</f>
        <v>0</v>
      </c>
    </row>
    <row r="8" spans="1:30" ht="15.95" customHeight="1" thickBot="1" x14ac:dyDescent="0.3">
      <c r="B8" s="105" t="s">
        <v>73</v>
      </c>
      <c r="C8" s="105"/>
      <c r="D8" s="105"/>
      <c r="E8" s="105"/>
      <c r="F8" s="105"/>
      <c r="G8" s="105"/>
      <c r="H8" s="105"/>
      <c r="I8" s="72" t="e">
        <f>Q14+2*O14+4*M14+8*K14+16*I14+32*G14+64*E14-128*C14</f>
        <v>#VALUE!</v>
      </c>
      <c r="J8" s="105"/>
      <c r="K8" s="105" t="s">
        <v>23</v>
      </c>
      <c r="L8" s="105"/>
      <c r="M8" s="105"/>
      <c r="N8" s="105"/>
      <c r="O8" s="73" t="e">
        <f>IF(I8=M7,"YES","NO")</f>
        <v>#VALUE!</v>
      </c>
      <c r="V8" s="7"/>
      <c r="W8" s="40">
        <v>0</v>
      </c>
      <c r="X8" s="40">
        <v>0</v>
      </c>
      <c r="Y8" s="14">
        <v>1</v>
      </c>
      <c r="Z8" s="9">
        <v>0</v>
      </c>
      <c r="AA8" s="40">
        <v>1</v>
      </c>
      <c r="AB8" s="40"/>
      <c r="AC8" s="176" t="s">
        <v>190</v>
      </c>
      <c r="AD8" s="63" t="s">
        <v>65</v>
      </c>
    </row>
    <row r="9" spans="1:30" s="59" customFormat="1" ht="15.95" customHeight="1" x14ac:dyDescent="0.25">
      <c r="A9" s="53"/>
      <c r="B9" s="54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58" t="s">
        <v>62</v>
      </c>
      <c r="V9" s="7"/>
      <c r="W9" s="40">
        <v>0</v>
      </c>
      <c r="X9" s="40">
        <v>1</v>
      </c>
      <c r="Y9" s="14">
        <v>0</v>
      </c>
      <c r="Z9" s="9">
        <v>0</v>
      </c>
      <c r="AA9" s="40">
        <v>1</v>
      </c>
      <c r="AB9" s="40"/>
      <c r="AC9" s="63" t="s">
        <v>65</v>
      </c>
      <c r="AD9" s="63" t="s">
        <v>65</v>
      </c>
    </row>
    <row r="10" spans="1:30" ht="15.95" customHeight="1" x14ac:dyDescent="0.25">
      <c r="A10" s="60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62" t="s">
        <v>19</v>
      </c>
      <c r="S10" s="63" t="s">
        <v>65</v>
      </c>
      <c r="T10" s="262" t="s">
        <v>66</v>
      </c>
      <c r="U10" s="262"/>
      <c r="V10" s="7"/>
      <c r="W10" s="40">
        <v>0</v>
      </c>
      <c r="X10" s="40">
        <v>1</v>
      </c>
      <c r="Y10" s="14">
        <v>1</v>
      </c>
      <c r="Z10" s="9">
        <v>1</v>
      </c>
      <c r="AA10" s="40">
        <v>0</v>
      </c>
      <c r="AB10" s="40"/>
      <c r="AC10" s="63" t="s">
        <v>65</v>
      </c>
      <c r="AD10" s="63" t="s">
        <v>65</v>
      </c>
    </row>
    <row r="11" spans="1:30" ht="15.95" customHeight="1" thickBot="1" x14ac:dyDescent="0.3">
      <c r="A11" s="60"/>
      <c r="C11" s="228">
        <f>IF(M5&gt;=0,0,1)</f>
        <v>0</v>
      </c>
      <c r="D11" s="229">
        <f>IF(M6&gt;=0,0,1)</f>
        <v>0</v>
      </c>
      <c r="E11" s="64">
        <f>IF($C11,AND((256+$M5)&gt;=64,ISODD((256+$M5)/64)),AND($M5&gt;=64,ISODD($M5/64)))*1</f>
        <v>1</v>
      </c>
      <c r="F11" s="64">
        <f>IF($D11,AND((256+$M6)&gt;=64,ISODD((256+$M6)/64)),AND($M6&gt;=64,ISODD($M6/64)))*1</f>
        <v>0</v>
      </c>
      <c r="G11" s="231">
        <f>IF(C11,AND((256+$M5)&gt;=32,ISODD((256+$M5)/32)),AND($M5&gt;=32,ISODD($M5/32)))*1</f>
        <v>1</v>
      </c>
      <c r="H11" s="229">
        <f>IF(D11,AND((256+$M6)&gt;=32,ISODD((256+$M6)/32)),AND($M6&gt;=32,ISODD($M6/32)))*1</f>
        <v>0</v>
      </c>
      <c r="I11" s="64">
        <f>IF($C11,AND((256+$M5)&gt;=16,ISODD((256+$M5)/16)),AND($M5&gt;=16,ISODD($M5/16)))*1</f>
        <v>0</v>
      </c>
      <c r="J11" s="64">
        <f>IF($D11,AND((256+$M6)&gt;=16,ISODD((256+$M6)/16)),AND($M6&gt;=16,ISODD($M6/16)))*1</f>
        <v>1</v>
      </c>
      <c r="K11" s="229">
        <f>IF($C11,AND((256+$M5)&gt;=8,ISODD((256+$M5)/8)),AND($M5&gt;=8,ISODD($M5/8)))*1</f>
        <v>0</v>
      </c>
      <c r="L11" s="229">
        <f>IF($D11,AND((256+$M6)&gt;=8,ISODD((256+$M6)/8)),AND($M6&gt;=8,ISODD($M6/8)))*1</f>
        <v>0</v>
      </c>
      <c r="M11" s="64">
        <f>IF($C11,AND((256+$M5)&gt;=4,ISODD((256+$M5)/4)),AND($M5&gt;=4,ISODD($M5/4)))*1</f>
        <v>1</v>
      </c>
      <c r="N11" s="64">
        <f>IF($D11,AND((256+$M6)&gt;=4,ISODD((256+$M6)/4)),AND($M6&gt;=4,ISODD($M6/4)))*1</f>
        <v>0</v>
      </c>
      <c r="O11" s="229">
        <f>IF($C11,AND((256+$M5)&gt;=2,ISODD((256+$M5)/2)),AND($M5&gt;=2,ISODD($M5/2)))*1</f>
        <v>0</v>
      </c>
      <c r="P11" s="229">
        <f>IF($D11,AND((256+$M6)&gt;=2,ISODD((256+$M6)/2)),AND($M6&gt;=2,ISODD($M6/2)))*1</f>
        <v>1</v>
      </c>
      <c r="Q11" s="64">
        <f>IF($C11,ISODD(256+$M5),ISODD($M5))*1</f>
        <v>0</v>
      </c>
      <c r="R11" s="65">
        <f>IF($D11,ISODD(256+$M6),ISODD($M6))*1</f>
        <v>0</v>
      </c>
      <c r="S11" s="63" t="s">
        <v>65</v>
      </c>
      <c r="T11" s="262"/>
      <c r="U11" s="262"/>
      <c r="V11" s="7"/>
      <c r="W11" s="40">
        <v>1</v>
      </c>
      <c r="X11" s="40">
        <v>0</v>
      </c>
      <c r="Y11" s="14">
        <v>0</v>
      </c>
      <c r="Z11" s="9">
        <v>0</v>
      </c>
      <c r="AA11" s="40">
        <v>1</v>
      </c>
      <c r="AB11" s="40"/>
      <c r="AC11" s="63" t="s">
        <v>65</v>
      </c>
      <c r="AD11" s="63" t="s">
        <v>65</v>
      </c>
    </row>
    <row r="12" spans="1:30" ht="15.95" customHeight="1" x14ac:dyDescent="0.25">
      <c r="A12" s="60"/>
      <c r="C12" s="230">
        <f>C11</f>
        <v>0</v>
      </c>
      <c r="D12" s="230">
        <f>IF($F$6,NOT(D11),D11)*1</f>
        <v>0</v>
      </c>
      <c r="E12" s="104">
        <f>E11</f>
        <v>1</v>
      </c>
      <c r="F12" s="104">
        <f>IF($F$6,NOT(F11),F11)*1</f>
        <v>0</v>
      </c>
      <c r="G12" s="230">
        <f>G11</f>
        <v>1</v>
      </c>
      <c r="H12" s="230">
        <f>IF($F$6,NOT(H11),H11)*1</f>
        <v>0</v>
      </c>
      <c r="I12" s="104">
        <f>I11</f>
        <v>0</v>
      </c>
      <c r="J12" s="104">
        <f>IF($F$6,NOT(J11),J11)*1</f>
        <v>1</v>
      </c>
      <c r="K12" s="230">
        <f>K11</f>
        <v>0</v>
      </c>
      <c r="L12" s="230">
        <f>IF($F$6,NOT(L11),L11)*1</f>
        <v>0</v>
      </c>
      <c r="M12" s="104">
        <f>M11</f>
        <v>1</v>
      </c>
      <c r="N12" s="104">
        <f>IF($F$6,NOT(N11),N11)*1</f>
        <v>0</v>
      </c>
      <c r="O12" s="230">
        <f>O11</f>
        <v>0</v>
      </c>
      <c r="P12" s="230">
        <f>IF($F$6,NOT(P11),P11)*1</f>
        <v>1</v>
      </c>
      <c r="Q12" s="104">
        <f>Q11</f>
        <v>0</v>
      </c>
      <c r="R12" s="104">
        <f>IF($F$6,NOT(R11),R11)*1</f>
        <v>0</v>
      </c>
      <c r="S12" s="63" t="s">
        <v>65</v>
      </c>
      <c r="T12" s="66" t="s">
        <v>67</v>
      </c>
      <c r="U12" s="67"/>
      <c r="W12" s="40">
        <v>1</v>
      </c>
      <c r="X12" s="40">
        <v>0</v>
      </c>
      <c r="Y12" s="14">
        <v>1</v>
      </c>
      <c r="Z12" s="9">
        <v>1</v>
      </c>
      <c r="AA12" s="40">
        <v>0</v>
      </c>
      <c r="AB12" s="40"/>
      <c r="AC12" s="63" t="s">
        <v>65</v>
      </c>
      <c r="AD12" s="63" t="s">
        <v>65</v>
      </c>
    </row>
    <row r="13" spans="1:30" ht="15.95" customHeight="1" x14ac:dyDescent="0.25">
      <c r="A13" s="53"/>
      <c r="B13" s="191" t="s">
        <v>61</v>
      </c>
      <c r="C13" s="254" t="s">
        <v>61</v>
      </c>
      <c r="D13" s="255"/>
      <c r="E13" s="254" t="s">
        <v>61</v>
      </c>
      <c r="F13" s="255"/>
      <c r="G13" s="254" t="s">
        <v>61</v>
      </c>
      <c r="H13" s="255"/>
      <c r="I13" s="254" t="s">
        <v>61</v>
      </c>
      <c r="J13" s="255"/>
      <c r="K13" s="254" t="s">
        <v>61</v>
      </c>
      <c r="L13" s="255"/>
      <c r="M13" s="254" t="s">
        <v>61</v>
      </c>
      <c r="N13" s="255"/>
      <c r="O13" s="254" t="s">
        <v>61</v>
      </c>
      <c r="P13" s="255"/>
      <c r="Q13" s="254" t="s">
        <v>125</v>
      </c>
      <c r="R13" s="255"/>
      <c r="S13" s="192">
        <f>$F$6</f>
        <v>0</v>
      </c>
      <c r="T13" s="193" t="s">
        <v>30</v>
      </c>
      <c r="W13" s="40">
        <v>1</v>
      </c>
      <c r="X13" s="40">
        <v>1</v>
      </c>
      <c r="Y13" s="14">
        <v>0</v>
      </c>
      <c r="Z13" s="9">
        <v>1</v>
      </c>
      <c r="AA13" s="40">
        <v>0</v>
      </c>
      <c r="AB13" s="40"/>
      <c r="AC13" s="63" t="s">
        <v>65</v>
      </c>
      <c r="AD13" s="63" t="s">
        <v>65</v>
      </c>
    </row>
    <row r="14" spans="1:30" ht="15.95" customHeight="1" x14ac:dyDescent="0.25">
      <c r="A14" s="69"/>
      <c r="C14" s="260" t="e">
        <f t="shared" ref="C14" si="1">OR(AND(C12,D12,E13),AND(NOT(C13),OR(C12,D12,E13)))*1</f>
        <v>#VALUE!</v>
      </c>
      <c r="D14" s="257"/>
      <c r="E14" s="263" t="e">
        <f t="shared" ref="E14" si="2">OR(AND(E12,F12,G13),AND(NOT(E13),OR(E12,F12,G13)))*1</f>
        <v>#VALUE!</v>
      </c>
      <c r="F14" s="259"/>
      <c r="G14" s="260" t="e">
        <f t="shared" ref="G14" si="3">OR(AND(G12,H12,I13),AND(NOT(G13),OR(G12,H12,I13)))*1</f>
        <v>#VALUE!</v>
      </c>
      <c r="H14" s="257"/>
      <c r="I14" s="263" t="e">
        <f t="shared" ref="I14" si="4">OR(AND(I12,J12,K13),AND(NOT(I13),OR(I12,J12,K13)))*1</f>
        <v>#VALUE!</v>
      </c>
      <c r="J14" s="259"/>
      <c r="K14" s="260" t="e">
        <f t="shared" ref="K14" si="5">OR(AND(K12,L12,M13),AND(NOT(K13),OR(K12,L12,M13)))*1</f>
        <v>#VALUE!</v>
      </c>
      <c r="L14" s="257"/>
      <c r="M14" s="263" t="e">
        <f t="shared" ref="M14" si="6">OR(AND(M12,N12,O13),AND(NOT(M13),OR(M12,N12,O13)))*1</f>
        <v>#VALUE!</v>
      </c>
      <c r="N14" s="259"/>
      <c r="O14" s="260" t="e">
        <f>OR(AND(O12,P12,Q13),AND(NOT(O13),OR(O12,P12,Q13)))*1</f>
        <v>#VALUE!</v>
      </c>
      <c r="P14" s="257"/>
      <c r="Q14" s="263" t="e">
        <f>OR(AND(Q12,R12,S13),AND(NOT(Q13),OR(Q12,R12,S13)))*1</f>
        <v>#VALUE!</v>
      </c>
      <c r="R14" s="259"/>
      <c r="T14" s="66" t="s">
        <v>68</v>
      </c>
      <c r="U14" s="67"/>
      <c r="W14" s="40">
        <v>1</v>
      </c>
      <c r="X14" s="40">
        <v>1</v>
      </c>
      <c r="Y14" s="14">
        <v>1</v>
      </c>
      <c r="Z14" s="9">
        <v>1</v>
      </c>
      <c r="AA14" s="40">
        <v>1</v>
      </c>
      <c r="AB14" s="40"/>
      <c r="AC14" s="63" t="s">
        <v>65</v>
      </c>
      <c r="AD14" s="63" t="s">
        <v>65</v>
      </c>
    </row>
    <row r="15" spans="1:30" ht="15.95" customHeight="1" x14ac:dyDescent="0.25">
      <c r="A15" s="70"/>
      <c r="C15" s="256" t="s">
        <v>69</v>
      </c>
      <c r="D15" s="257"/>
      <c r="E15" s="258" t="s">
        <v>37</v>
      </c>
      <c r="F15" s="259"/>
      <c r="G15" s="260" t="s">
        <v>38</v>
      </c>
      <c r="H15" s="257"/>
      <c r="I15" s="258" t="s">
        <v>39</v>
      </c>
      <c r="J15" s="259"/>
      <c r="K15" s="260" t="s">
        <v>40</v>
      </c>
      <c r="L15" s="257"/>
      <c r="M15" s="258" t="s">
        <v>41</v>
      </c>
      <c r="N15" s="259"/>
      <c r="O15" s="260" t="s">
        <v>42</v>
      </c>
      <c r="P15" s="257"/>
      <c r="Q15" s="258" t="s">
        <v>36</v>
      </c>
      <c r="R15" s="261"/>
      <c r="S15" s="70"/>
      <c r="T15" s="40"/>
      <c r="U15" s="67"/>
      <c r="V15" s="21"/>
      <c r="W15" s="21"/>
      <c r="AC15" s="63" t="s">
        <v>191</v>
      </c>
    </row>
    <row r="16" spans="1:30" ht="15.95" customHeight="1" thickBot="1" x14ac:dyDescent="0.3">
      <c r="A16" s="70"/>
      <c r="C16" s="269" t="s">
        <v>60</v>
      </c>
      <c r="D16" s="267"/>
      <c r="E16" s="264" t="s">
        <v>60</v>
      </c>
      <c r="F16" s="265"/>
      <c r="G16" s="266" t="s">
        <v>60</v>
      </c>
      <c r="H16" s="267"/>
      <c r="I16" s="264" t="s">
        <v>60</v>
      </c>
      <c r="J16" s="265"/>
      <c r="K16" s="266" t="s">
        <v>60</v>
      </c>
      <c r="L16" s="267"/>
      <c r="M16" s="264" t="s">
        <v>60</v>
      </c>
      <c r="N16" s="265"/>
      <c r="O16" s="266" t="s">
        <v>60</v>
      </c>
      <c r="P16" s="267"/>
      <c r="Q16" s="264" t="s">
        <v>60</v>
      </c>
      <c r="R16" s="268"/>
      <c r="S16" s="54" t="s">
        <v>61</v>
      </c>
      <c r="T16" s="54" t="s">
        <v>61</v>
      </c>
      <c r="U16" s="58" t="s">
        <v>62</v>
      </c>
      <c r="V16" s="21"/>
      <c r="W16" s="21"/>
    </row>
    <row r="17" spans="1:28" ht="15.95" customHeight="1" x14ac:dyDescent="0.25">
      <c r="A17" s="4"/>
      <c r="B17" s="4"/>
      <c r="C17" s="71"/>
      <c r="D17" s="71"/>
      <c r="E17" s="71"/>
      <c r="F17" s="71"/>
      <c r="G17" s="71"/>
      <c r="H17" s="71"/>
      <c r="I17" s="71"/>
      <c r="J17" s="71"/>
      <c r="K17" s="105" t="s">
        <v>24</v>
      </c>
      <c r="L17" s="105"/>
      <c r="M17" s="105"/>
      <c r="N17" s="105"/>
      <c r="O17" s="70" t="e">
        <f>IF(C12&lt;&gt;D12,"NO",IF(AND(C12=D12,C12=C14),"NO","YES"))</f>
        <v>#VALUE!</v>
      </c>
      <c r="P17" s="71"/>
      <c r="Q17" s="71"/>
      <c r="R17" s="71"/>
      <c r="S17" s="4"/>
      <c r="U17" s="7"/>
      <c r="V17" s="21"/>
      <c r="W17" s="21"/>
    </row>
    <row r="18" spans="1:28" s="45" customFormat="1" ht="15.95" customHeight="1" x14ac:dyDescent="0.25">
      <c r="U18" s="74"/>
      <c r="V18" s="67"/>
      <c r="W18" s="67"/>
    </row>
    <row r="19" spans="1:28" s="45" customFormat="1" ht="15.95" customHeight="1" x14ac:dyDescent="0.25">
      <c r="U19" s="74"/>
      <c r="V19" s="67"/>
      <c r="W19" s="67"/>
      <c r="AB19" s="45" t="s">
        <v>199</v>
      </c>
    </row>
    <row r="20" spans="1:28" x14ac:dyDescent="0.25">
      <c r="Q20" s="41"/>
      <c r="R20" s="41"/>
      <c r="S20" s="41"/>
      <c r="T20" s="41"/>
      <c r="U20" s="41"/>
      <c r="V20" s="21"/>
      <c r="W20" s="21"/>
      <c r="AA20" t="s">
        <v>58</v>
      </c>
      <c r="AB20" t="s">
        <v>193</v>
      </c>
    </row>
    <row r="21" spans="1:2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AA21" t="s">
        <v>192</v>
      </c>
      <c r="AB21" t="s">
        <v>194</v>
      </c>
    </row>
    <row r="22" spans="1:2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AA22" t="s">
        <v>195</v>
      </c>
      <c r="AB22" t="s">
        <v>196</v>
      </c>
    </row>
    <row r="23" spans="1:28" ht="15" customHeight="1" x14ac:dyDescent="0.25">
      <c r="A23" s="7"/>
      <c r="B23" s="7"/>
      <c r="C23" s="7"/>
      <c r="D23" s="7"/>
      <c r="E23" s="7"/>
      <c r="F23" s="7"/>
      <c r="G23" s="7"/>
      <c r="H23" s="7"/>
      <c r="I23" s="21"/>
      <c r="J23" s="7"/>
      <c r="K23" s="7"/>
      <c r="L23" s="7"/>
      <c r="M23" s="7"/>
      <c r="N23" s="7"/>
      <c r="O23" s="7"/>
      <c r="AA23" t="s">
        <v>197</v>
      </c>
      <c r="AB23" t="s">
        <v>198</v>
      </c>
    </row>
    <row r="24" spans="1:28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28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28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8" ht="15.75" x14ac:dyDescent="0.25">
      <c r="A27" s="53"/>
      <c r="B27" s="68" t="s">
        <v>61</v>
      </c>
      <c r="C27" s="270">
        <f t="shared" ref="C27" si="7">OR(AND(C12,D12),AND(E27,OR(C12,D12)))*1</f>
        <v>0</v>
      </c>
      <c r="D27" s="271"/>
      <c r="E27" s="270">
        <f t="shared" ref="E27" si="8">OR(AND(E12,F12),AND(G27,OR(E12,F12)))*1</f>
        <v>0</v>
      </c>
      <c r="F27" s="271"/>
      <c r="G27" s="270">
        <f t="shared" ref="G27" si="9">OR(AND(G12,H12),AND(I27,OR(G12,H12)))*1</f>
        <v>0</v>
      </c>
      <c r="H27" s="271"/>
      <c r="I27" s="270">
        <f t="shared" ref="I27" si="10">OR(AND(I12,J12),AND(K27,OR(I12,J12)))*1</f>
        <v>0</v>
      </c>
      <c r="J27" s="271"/>
      <c r="K27" s="270">
        <f t="shared" ref="K27" si="11">OR(AND(K12,L12),AND(M27,OR(K12,L12)))*1</f>
        <v>0</v>
      </c>
      <c r="L27" s="271"/>
      <c r="M27" s="270">
        <f t="shared" ref="M27" si="12">OR(AND(M12,N12),AND(O27,OR(M12,N12)))*1</f>
        <v>0</v>
      </c>
      <c r="N27" s="271"/>
      <c r="O27" s="270">
        <f t="shared" ref="O27" si="13">OR(AND(O12,P12),AND(Q27,OR(O12,P12)))*1</f>
        <v>0</v>
      </c>
      <c r="P27" s="271"/>
      <c r="Q27" s="270">
        <f>OR(AND(Q12,R12),AND(S27,OR(Q12,R12)))*1</f>
        <v>0</v>
      </c>
      <c r="R27" s="271"/>
      <c r="S27" s="98">
        <f>$F$6</f>
        <v>0</v>
      </c>
    </row>
    <row r="28" spans="1:28" ht="15.75" x14ac:dyDescent="0.25">
      <c r="A28" s="69"/>
      <c r="C28" s="272">
        <f t="shared" ref="C28" si="14">OR(AND(C12,D12,E27),AND(NOT(C27),OR(C12,D12,E27)))*1</f>
        <v>0</v>
      </c>
      <c r="D28" s="273"/>
      <c r="E28" s="263">
        <f t="shared" ref="E28" si="15">OR(AND(E12,F12,G27),AND(NOT(E27),OR(E12,F12,G27)))*1</f>
        <v>1</v>
      </c>
      <c r="F28" s="259"/>
      <c r="G28" s="272">
        <f t="shared" ref="G28" si="16">OR(AND(G12,H12,I27),AND(NOT(G27),OR(G12,H12,I27)))*1</f>
        <v>1</v>
      </c>
      <c r="H28" s="273"/>
      <c r="I28" s="263">
        <f t="shared" ref="I28" si="17">OR(AND(I12,J12,K27),AND(NOT(I27),OR(I12,J12,K27)))*1</f>
        <v>1</v>
      </c>
      <c r="J28" s="259"/>
      <c r="K28" s="272">
        <f t="shared" ref="K28" si="18">OR(AND(K12,L12,M27),AND(NOT(K27),OR(K12,L12,M27)))*1</f>
        <v>0</v>
      </c>
      <c r="L28" s="273"/>
      <c r="M28" s="263">
        <f t="shared" ref="M28" si="19">OR(AND(M12,N12,O27),AND(NOT(M27),OR(M12,N12,O27)))*1</f>
        <v>1</v>
      </c>
      <c r="N28" s="259"/>
      <c r="O28" s="272">
        <f>OR(AND(O12,P12,Q27),AND(NOT(O27),OR(O12,P12,Q27)))*1</f>
        <v>1</v>
      </c>
      <c r="P28" s="273"/>
      <c r="Q28" s="263">
        <f>OR(AND(Q12,R12,S27),AND(NOT(Q27),OR(Q12,R12,S27)))*1</f>
        <v>0</v>
      </c>
      <c r="R28" s="259"/>
    </row>
    <row r="29" spans="1:28" ht="15.75" x14ac:dyDescent="0.25">
      <c r="A29" s="70"/>
      <c r="C29" s="278" t="s">
        <v>69</v>
      </c>
      <c r="D29" s="273"/>
      <c r="E29" s="258" t="s">
        <v>37</v>
      </c>
      <c r="F29" s="259"/>
      <c r="G29" s="277" t="s">
        <v>38</v>
      </c>
      <c r="H29" s="273"/>
      <c r="I29" s="258" t="s">
        <v>39</v>
      </c>
      <c r="J29" s="259"/>
      <c r="K29" s="277" t="s">
        <v>40</v>
      </c>
      <c r="L29" s="273"/>
      <c r="M29" s="258" t="s">
        <v>41</v>
      </c>
      <c r="N29" s="259"/>
      <c r="O29" s="277" t="s">
        <v>42</v>
      </c>
      <c r="P29" s="273"/>
      <c r="Q29" s="258" t="s">
        <v>36</v>
      </c>
      <c r="R29" s="261"/>
      <c r="S29" s="70"/>
    </row>
    <row r="30" spans="1:28" ht="15" customHeight="1" thickBot="1" x14ac:dyDescent="0.3">
      <c r="A30" s="70"/>
      <c r="C30" s="274" t="s">
        <v>60</v>
      </c>
      <c r="D30" s="275"/>
      <c r="E30" s="264" t="s">
        <v>60</v>
      </c>
      <c r="F30" s="265"/>
      <c r="G30" s="276" t="s">
        <v>60</v>
      </c>
      <c r="H30" s="275"/>
      <c r="I30" s="264" t="s">
        <v>60</v>
      </c>
      <c r="J30" s="265"/>
      <c r="K30" s="276" t="s">
        <v>60</v>
      </c>
      <c r="L30" s="275"/>
      <c r="M30" s="264" t="s">
        <v>60</v>
      </c>
      <c r="N30" s="265"/>
      <c r="O30" s="276" t="s">
        <v>60</v>
      </c>
      <c r="P30" s="275"/>
      <c r="Q30" s="264" t="s">
        <v>60</v>
      </c>
      <c r="R30" s="268"/>
      <c r="S30" s="54" t="s">
        <v>61</v>
      </c>
    </row>
    <row r="31" spans="1:28" ht="15" customHeight="1" x14ac:dyDescent="0.25">
      <c r="B31" s="105" t="s">
        <v>73</v>
      </c>
      <c r="C31" s="105"/>
      <c r="D31" s="105"/>
      <c r="E31" s="105"/>
      <c r="F31" s="105"/>
      <c r="G31" s="105"/>
      <c r="H31" s="105"/>
      <c r="I31" s="72">
        <f>Q28+2*O28+4*M28+8*K28+16*I28+32*G28+64*E28-128*C28</f>
        <v>118</v>
      </c>
      <c r="J31" s="105"/>
      <c r="K31" s="105" t="s">
        <v>23</v>
      </c>
      <c r="L31" s="105"/>
      <c r="M31" s="105"/>
      <c r="N31" s="105"/>
      <c r="O31" s="73" t="str">
        <f>IF(I31=M7,"YES","NO")</f>
        <v>YES</v>
      </c>
    </row>
  </sheetData>
  <mergeCells count="65"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G29:H29"/>
    <mergeCell ref="I29:J29"/>
    <mergeCell ref="K29:L29"/>
    <mergeCell ref="M29:N29"/>
    <mergeCell ref="O29:P29"/>
    <mergeCell ref="C29:D29"/>
    <mergeCell ref="E29:F29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16:N16"/>
    <mergeCell ref="O16:P16"/>
    <mergeCell ref="Q16:R16"/>
    <mergeCell ref="C16:D16"/>
    <mergeCell ref="E16:F16"/>
    <mergeCell ref="G16:H16"/>
    <mergeCell ref="I16:J16"/>
    <mergeCell ref="K16:L16"/>
    <mergeCell ref="T10:U11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3:N13"/>
    <mergeCell ref="O13:P13"/>
    <mergeCell ref="Q13:R13"/>
    <mergeCell ref="C15:D15"/>
    <mergeCell ref="E15:F15"/>
    <mergeCell ref="G15:H15"/>
    <mergeCell ref="I15:J15"/>
    <mergeCell ref="K15:L15"/>
    <mergeCell ref="M15:N15"/>
    <mergeCell ref="O15:P15"/>
    <mergeCell ref="Q15:R15"/>
  </mergeCells>
  <conditionalFormatting sqref="V6">
    <cfRule type="containsText" dxfId="102" priority="28" operator="containsText" text="NO">
      <formula>NOT(ISERROR(SEARCH("NO",V6)))</formula>
    </cfRule>
    <cfRule type="containsText" dxfId="101" priority="29" operator="containsText" text="YES">
      <formula>NOT(ISERROR(SEARCH("YES",V6)))</formula>
    </cfRule>
  </conditionalFormatting>
  <conditionalFormatting sqref="V7">
    <cfRule type="containsText" dxfId="100" priority="26" operator="containsText" text="NO">
      <formula>NOT(ISERROR(SEARCH("NO",V7)))</formula>
    </cfRule>
    <cfRule type="containsText" dxfId="99" priority="27" operator="containsText" text="YES">
      <formula>NOT(ISERROR(SEARCH("YES",V7)))</formula>
    </cfRule>
  </conditionalFormatting>
  <conditionalFormatting sqref="O8">
    <cfRule type="containsText" dxfId="98" priority="24" operator="containsText" text="NO">
      <formula>NOT(ISERROR(SEARCH("NO",O8)))</formula>
    </cfRule>
    <cfRule type="containsText" dxfId="97" priority="25" operator="containsText" text="YES">
      <formula>NOT(ISERROR(SEARCH("YES",O8)))</formula>
    </cfRule>
  </conditionalFormatting>
  <conditionalFormatting sqref="O17">
    <cfRule type="containsText" dxfId="96" priority="22" operator="containsText" text="NO">
      <formula>NOT(ISERROR(SEARCH("NO",O17)))</formula>
    </cfRule>
    <cfRule type="containsText" dxfId="95" priority="23" operator="containsText" text="YES">
      <formula>NOT(ISERROR(SEARCH("YES",O17)))</formula>
    </cfRule>
  </conditionalFormatting>
  <conditionalFormatting sqref="M5:M6">
    <cfRule type="cellIs" dxfId="94" priority="21" operator="notBetween">
      <formula>-127</formula>
      <formula>127</formula>
    </cfRule>
  </conditionalFormatting>
  <conditionalFormatting sqref="O31">
    <cfRule type="containsText" dxfId="93" priority="1" operator="containsText" text="NO">
      <formula>NOT(ISERROR(SEARCH("NO",O31)))</formula>
    </cfRule>
    <cfRule type="containsText" dxfId="92" priority="2" operator="containsText" text="YES">
      <formula>NOT(ISERROR(SEARCH("YES",O31)))</formula>
    </cfRule>
  </conditionalFormatting>
  <pageMargins left="0.7" right="0.7" top="0.75" bottom="0.75" header="0.3" footer="0.3"/>
  <pageSetup paperSize="9" orientation="portrait"/>
  <ignoredErrors>
    <ignoredError sqref="D12:R1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1"/>
  <sheetViews>
    <sheetView workbookViewId="0">
      <selection activeCell="A2" sqref="A2"/>
    </sheetView>
  </sheetViews>
  <sheetFormatPr defaultRowHeight="15" x14ac:dyDescent="0.25"/>
  <cols>
    <col min="1" max="46" width="5.7109375" customWidth="1"/>
  </cols>
  <sheetData>
    <row r="2" spans="1:1" x14ac:dyDescent="0.25">
      <c r="A2" t="s">
        <v>234</v>
      </c>
    </row>
    <row r="5" spans="1:1" ht="15.95" customHeight="1" x14ac:dyDescent="0.25"/>
    <row r="6" spans="1:1" ht="15.95" customHeight="1" x14ac:dyDescent="0.25"/>
    <row r="7" spans="1:1" ht="15.95" customHeight="1" x14ac:dyDescent="0.25"/>
    <row r="8" spans="1:1" ht="15.95" customHeight="1" x14ac:dyDescent="0.25"/>
    <row r="9" spans="1:1" s="59" customFormat="1" ht="15.95" customHeight="1" x14ac:dyDescent="0.25"/>
    <row r="10" spans="1:1" ht="15.95" customHeight="1" x14ac:dyDescent="0.25"/>
    <row r="11" spans="1:1" ht="15.95" customHeight="1" x14ac:dyDescent="0.25"/>
    <row r="12" spans="1:1" ht="15.95" customHeight="1" x14ac:dyDescent="0.25"/>
    <row r="13" spans="1:1" ht="15.95" customHeight="1" x14ac:dyDescent="0.25"/>
    <row r="14" spans="1:1" ht="15.95" customHeight="1" x14ac:dyDescent="0.25"/>
    <row r="15" spans="1:1" ht="15.95" customHeight="1" x14ac:dyDescent="0.25"/>
    <row r="16" spans="1:1" ht="15.95" customHeight="1" x14ac:dyDescent="0.25"/>
    <row r="17" ht="15.95" customHeight="1" x14ac:dyDescent="0.25"/>
    <row r="18" s="45" customFormat="1" ht="15.95" customHeight="1" x14ac:dyDescent="0.25"/>
    <row r="19" s="45" customFormat="1" ht="15.95" customHeight="1" x14ac:dyDescent="0.25"/>
    <row r="23" ht="15" customHeight="1" x14ac:dyDescent="0.25"/>
    <row r="24" ht="15" customHeight="1" x14ac:dyDescent="0.25"/>
    <row r="25" ht="15" customHeight="1" x14ac:dyDescent="0.25"/>
    <row r="30" ht="15" customHeight="1" x14ac:dyDescent="0.25"/>
    <row r="31" ht="1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opLeftCell="A16" workbookViewId="0">
      <selection activeCell="M8" sqref="M8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2" width="5.7109375" style="80" customWidth="1"/>
    <col min="23" max="23" width="5.7109375" customWidth="1"/>
    <col min="24" max="26" width="4.7109375" customWidth="1"/>
    <col min="27" max="28" width="5.7109375" customWidth="1"/>
    <col min="29" max="30" width="4.7109375" customWidth="1"/>
    <col min="31" max="50" width="5.7109375" customWidth="1"/>
  </cols>
  <sheetData>
    <row r="1" spans="1:35" ht="18.75" x14ac:dyDescent="0.3">
      <c r="B1" s="43" t="s">
        <v>187</v>
      </c>
    </row>
    <row r="2" spans="1:35" ht="15.95" customHeight="1" x14ac:dyDescent="0.25"/>
    <row r="3" spans="1:35" ht="15.95" customHeight="1" x14ac:dyDescent="0.25"/>
    <row r="4" spans="1:35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</row>
    <row r="5" spans="1:35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45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35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7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35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38</v>
      </c>
      <c r="N7" s="45"/>
      <c r="O7" s="45"/>
      <c r="P7" s="45"/>
      <c r="Q7" s="45"/>
      <c r="R7" s="45"/>
      <c r="S7" s="45"/>
      <c r="T7" s="45"/>
      <c r="U7" s="70"/>
    </row>
    <row r="8" spans="1:35" ht="15.95" customHeight="1" thickBot="1" x14ac:dyDescent="0.3">
      <c r="A8" s="83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Q17+2*O17+4*M17+8*K17+16*I17+32*G17+64*E17-128*C17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  <c r="W8" s="30" t="s">
        <v>55</v>
      </c>
      <c r="Z8" s="11"/>
      <c r="AA8" s="8"/>
      <c r="AE8" s="15"/>
      <c r="AF8" s="15"/>
    </row>
    <row r="9" spans="1:35" ht="15.95" customHeight="1" thickBot="1" x14ac:dyDescent="0.3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  <c r="W9" s="21"/>
      <c r="X9" s="12" t="s">
        <v>28</v>
      </c>
      <c r="Y9" s="12" t="s">
        <v>29</v>
      </c>
      <c r="Z9" s="13" t="s">
        <v>30</v>
      </c>
      <c r="AA9" s="12" t="s">
        <v>32</v>
      </c>
      <c r="AB9" s="12" t="s">
        <v>33</v>
      </c>
      <c r="AC9" s="12" t="s">
        <v>74</v>
      </c>
      <c r="AD9" s="12" t="s">
        <v>75</v>
      </c>
      <c r="AE9" s="12" t="s">
        <v>32</v>
      </c>
      <c r="AF9" s="12" t="s">
        <v>31</v>
      </c>
      <c r="AG9" s="185" t="s">
        <v>239</v>
      </c>
      <c r="AH9" s="185"/>
      <c r="AI9" s="185"/>
    </row>
    <row r="10" spans="1:35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  <c r="W10" s="21"/>
      <c r="X10" s="40">
        <v>0</v>
      </c>
      <c r="Y10" s="40">
        <v>0</v>
      </c>
      <c r="Z10" s="14">
        <v>0</v>
      </c>
      <c r="AA10" s="9">
        <v>0</v>
      </c>
      <c r="AB10" s="40">
        <v>0</v>
      </c>
      <c r="AC10" s="162"/>
      <c r="AD10" s="162"/>
      <c r="AE10" s="40"/>
      <c r="AF10" s="162"/>
      <c r="AG10" s="40" t="s">
        <v>70</v>
      </c>
      <c r="AH10" s="20"/>
    </row>
    <row r="11" spans="1:35" ht="15.95" customHeight="1" thickBot="1" x14ac:dyDescent="0.3">
      <c r="A11" s="60"/>
      <c r="B11" s="45"/>
      <c r="C11" s="224">
        <f>IF(M5&gt;=0,0,1)</f>
        <v>0</v>
      </c>
      <c r="D11" s="225">
        <f>IF(M6&gt;=0,0,1)</f>
        <v>0</v>
      </c>
      <c r="E11" s="92">
        <f>IF($C11,AND((256+$M5)&gt;=64,ISODD((256+$M5)/64)),AND($M5&gt;=64,ISODD($M5/64)))*1</f>
        <v>0</v>
      </c>
      <c r="F11" s="92">
        <f>IF($D11,AND((256+$M6)&gt;=64,ISODD((256+$M6)/64)),AND($M6&gt;=64,ISODD($M6/64)))*1</f>
        <v>0</v>
      </c>
      <c r="G11" s="225">
        <f>IF(C11,AND((256+$M5)&gt;=32,ISODD((256+$M5)/32)),AND($M5&gt;=32,ISODD($M5/32)))*1</f>
        <v>1</v>
      </c>
      <c r="H11" s="225">
        <f>IF(D11,AND((256+$M6)&gt;=32,ISODD((256+$M6)/32)),AND($M6&gt;=32,ISODD($M6/32)))*1</f>
        <v>0</v>
      </c>
      <c r="I11" s="92">
        <f>IF($C11,AND((256+$M5)&gt;=16,ISODD((256+$M5)/16)),AND($M5&gt;=16,ISODD($M5/16)))*1</f>
        <v>0</v>
      </c>
      <c r="J11" s="92">
        <f>IF($D11,AND((256+$M6)&gt;=16,ISODD((256+$M6)/16)),AND($M6&gt;=16,ISODD($M6/16)))*1</f>
        <v>0</v>
      </c>
      <c r="K11" s="225">
        <f>IF($C11,AND((256+$M5)&gt;=8,ISODD((256+$M5)/8)),AND($M5&gt;=8,ISODD($M5/8)))*1</f>
        <v>1</v>
      </c>
      <c r="L11" s="225">
        <f>IF($D11,AND((256+$M6)&gt;=8,ISODD((256+$M6)/8)),AND($M6&gt;=8,ISODD($M6/8)))*1</f>
        <v>0</v>
      </c>
      <c r="M11" s="92">
        <f>IF($C11,AND((256+$M5)&gt;=4,ISODD((256+$M5)/4)),AND($M5&gt;=4,ISODD($M5/4)))*1</f>
        <v>1</v>
      </c>
      <c r="N11" s="92">
        <f>IF($D11,AND((256+$M6)&gt;=4,ISODD((256+$M6)/4)),AND($M6&gt;=4,ISODD($M6/4)))*1</f>
        <v>1</v>
      </c>
      <c r="O11" s="225">
        <f>IF($C11,AND((256+$M5)&gt;=2,ISODD((256+$M5)/2)),AND($M5&gt;=2,ISODD($M5/2)))*1</f>
        <v>0</v>
      </c>
      <c r="P11" s="225">
        <f>IF($D11,AND((256+$M6)&gt;=2,ISODD((256+$M6)/2)),AND($M6&gt;=2,ISODD($M6/2)))*1</f>
        <v>1</v>
      </c>
      <c r="Q11" s="92">
        <f>IF($C11,ISODD(256+$M5),ISODD($M5))*1</f>
        <v>1</v>
      </c>
      <c r="R11" s="93">
        <f>IF($D11,ISODD(256+$M6),ISODD($M6))*1</f>
        <v>1</v>
      </c>
      <c r="S11" s="63" t="s">
        <v>65</v>
      </c>
      <c r="T11" s="58" t="s">
        <v>66</v>
      </c>
      <c r="U11" s="58"/>
      <c r="W11" s="7"/>
      <c r="X11" s="40">
        <v>0</v>
      </c>
      <c r="Y11" s="40">
        <v>0</v>
      </c>
      <c r="Z11" s="14">
        <v>1</v>
      </c>
      <c r="AA11" s="9">
        <v>0</v>
      </c>
      <c r="AB11" s="40">
        <v>1</v>
      </c>
      <c r="AC11" s="162"/>
      <c r="AD11" s="162"/>
      <c r="AE11" s="40"/>
      <c r="AF11" s="162"/>
      <c r="AG11" s="40" t="s">
        <v>70</v>
      </c>
      <c r="AH11" s="20"/>
    </row>
    <row r="12" spans="1:35" ht="15.95" customHeight="1" x14ac:dyDescent="0.25">
      <c r="A12" s="60"/>
      <c r="B12" s="45"/>
      <c r="C12" s="226">
        <f>C11</f>
        <v>0</v>
      </c>
      <c r="D12" s="226">
        <f>IF($F$6,NOT(D11),D11)*1</f>
        <v>1</v>
      </c>
      <c r="E12" s="94">
        <f>E11</f>
        <v>0</v>
      </c>
      <c r="F12" s="94">
        <f>IF($F$6,NOT(F11),F11)*1</f>
        <v>1</v>
      </c>
      <c r="G12" s="226">
        <f>G11</f>
        <v>1</v>
      </c>
      <c r="H12" s="226">
        <f>IF($F$6,NOT(H11),H11)*1</f>
        <v>1</v>
      </c>
      <c r="I12" s="94">
        <f>I11</f>
        <v>0</v>
      </c>
      <c r="J12" s="94">
        <f>IF($F$6,NOT(J11),J11)*1</f>
        <v>1</v>
      </c>
      <c r="K12" s="226">
        <f>K11</f>
        <v>1</v>
      </c>
      <c r="L12" s="226">
        <f>IF($F$6,NOT(L11),L11)*1</f>
        <v>1</v>
      </c>
      <c r="M12" s="94">
        <f>M11</f>
        <v>1</v>
      </c>
      <c r="N12" s="94">
        <f>IF($F$6,NOT(N11),N11)*1</f>
        <v>0</v>
      </c>
      <c r="O12" s="226">
        <f>O11</f>
        <v>0</v>
      </c>
      <c r="P12" s="226">
        <f>IF($F$6,NOT(P11),P11)*1</f>
        <v>0</v>
      </c>
      <c r="Q12" s="94">
        <f>Q11</f>
        <v>1</v>
      </c>
      <c r="R12" s="94">
        <f>IF($F$6,NOT(R11),R11)*1</f>
        <v>0</v>
      </c>
      <c r="S12" s="63" t="s">
        <v>65</v>
      </c>
      <c r="T12" s="58" t="s">
        <v>67</v>
      </c>
      <c r="U12" s="67"/>
      <c r="W12" s="7"/>
      <c r="X12" s="40">
        <v>0</v>
      </c>
      <c r="Y12" s="40">
        <v>1</v>
      </c>
      <c r="Z12" s="14">
        <v>0</v>
      </c>
      <c r="AA12" s="9">
        <v>0</v>
      </c>
      <c r="AB12" s="40">
        <v>1</v>
      </c>
      <c r="AC12" s="162"/>
      <c r="AD12" s="162"/>
      <c r="AE12" s="40"/>
      <c r="AF12" s="162"/>
      <c r="AG12" s="24" t="s">
        <v>71</v>
      </c>
      <c r="AH12" s="20"/>
    </row>
    <row r="13" spans="1:35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  <c r="W13" s="7"/>
      <c r="X13" s="40">
        <v>0</v>
      </c>
      <c r="Y13" s="40">
        <v>1</v>
      </c>
      <c r="Z13" s="14">
        <v>1</v>
      </c>
      <c r="AA13" s="9">
        <v>1</v>
      </c>
      <c r="AB13" s="40">
        <v>0</v>
      </c>
      <c r="AC13" s="162"/>
      <c r="AD13" s="162"/>
      <c r="AE13" s="40"/>
      <c r="AF13" s="162"/>
      <c r="AG13" s="24" t="s">
        <v>71</v>
      </c>
      <c r="AH13" s="20"/>
    </row>
    <row r="14" spans="1:35" ht="15.95" customHeight="1" thickBot="1" x14ac:dyDescent="0.3">
      <c r="A14" s="60"/>
      <c r="B14" s="95"/>
      <c r="C14" s="227">
        <f t="shared" ref="C14" si="0">AND(C12,D12)*1</f>
        <v>0</v>
      </c>
      <c r="D14" s="227">
        <f t="shared" ref="D14" si="1">IF(C12,NOT(D12),D12)*1</f>
        <v>1</v>
      </c>
      <c r="E14" s="96">
        <f t="shared" ref="E14" si="2">AND(E12,F12)*1</f>
        <v>0</v>
      </c>
      <c r="F14" s="96">
        <f t="shared" ref="F14" si="3">IF(E12,NOT(F12),F12)*1</f>
        <v>1</v>
      </c>
      <c r="G14" s="227">
        <f t="shared" ref="G14" si="4">AND(G12,H12)*1</f>
        <v>1</v>
      </c>
      <c r="H14" s="227">
        <f t="shared" ref="H14" si="5">IF(G12,NOT(H12),H12)*1</f>
        <v>0</v>
      </c>
      <c r="I14" s="96">
        <f t="shared" ref="I14" si="6">AND(I12,J12)*1</f>
        <v>0</v>
      </c>
      <c r="J14" s="96">
        <f t="shared" ref="J14" si="7">IF(I12,NOT(J12),J12)*1</f>
        <v>1</v>
      </c>
      <c r="K14" s="227">
        <f t="shared" ref="K14" si="8">AND(K12,L12)*1</f>
        <v>1</v>
      </c>
      <c r="L14" s="227">
        <f t="shared" ref="L14" si="9">IF(K12,NOT(L12),L12)*1</f>
        <v>0</v>
      </c>
      <c r="M14" s="96">
        <f t="shared" ref="M14" si="10">AND(M12,N12)*1</f>
        <v>0</v>
      </c>
      <c r="N14" s="96">
        <f t="shared" ref="N14" si="11">IF(M12,NOT(N12),N12)*1</f>
        <v>1</v>
      </c>
      <c r="O14" s="227">
        <f>AND(O12,P12)*1</f>
        <v>0</v>
      </c>
      <c r="P14" s="227">
        <f>IF(O12,NOT(P12),P12)*1</f>
        <v>0</v>
      </c>
      <c r="Q14" s="96">
        <f>AND(Q12,R12)*1</f>
        <v>0</v>
      </c>
      <c r="R14" s="96">
        <f>IF(Q12,NOT(R12),R12)*1</f>
        <v>1</v>
      </c>
      <c r="S14" s="63" t="s">
        <v>65</v>
      </c>
      <c r="T14" s="58" t="s">
        <v>92</v>
      </c>
      <c r="U14" s="67"/>
      <c r="W14" s="7"/>
      <c r="X14" s="40">
        <v>1</v>
      </c>
      <c r="Y14" s="40">
        <v>0</v>
      </c>
      <c r="Z14" s="14">
        <v>0</v>
      </c>
      <c r="AA14" s="9">
        <v>0</v>
      </c>
      <c r="AB14" s="40">
        <v>1</v>
      </c>
      <c r="AC14" s="162"/>
      <c r="AD14" s="162"/>
      <c r="AE14" s="40"/>
      <c r="AF14" s="162"/>
      <c r="AG14" s="24" t="s">
        <v>71</v>
      </c>
      <c r="AH14" s="20"/>
    </row>
    <row r="15" spans="1:35" ht="15.95" customHeight="1" x14ac:dyDescent="0.25">
      <c r="A15" s="60"/>
      <c r="B15" s="95"/>
      <c r="C15" s="97"/>
      <c r="D15" s="97"/>
      <c r="E15" s="97"/>
      <c r="F15" s="97"/>
      <c r="G15" s="97" t="s">
        <v>256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63" t="s">
        <v>65</v>
      </c>
      <c r="T15" s="58"/>
      <c r="U15" s="67"/>
      <c r="X15" s="40">
        <v>1</v>
      </c>
      <c r="Y15" s="40">
        <v>0</v>
      </c>
      <c r="Z15" s="14">
        <v>1</v>
      </c>
      <c r="AA15" s="9">
        <v>1</v>
      </c>
      <c r="AB15" s="40">
        <v>0</v>
      </c>
      <c r="AC15" s="162"/>
      <c r="AD15" s="162"/>
      <c r="AE15" s="40"/>
      <c r="AF15" s="162"/>
      <c r="AG15" s="24" t="s">
        <v>71</v>
      </c>
      <c r="AH15" s="20"/>
    </row>
    <row r="16" spans="1:35" ht="15.95" customHeight="1" x14ac:dyDescent="0.25">
      <c r="A16" s="53"/>
      <c r="B16" s="98" t="s">
        <v>61</v>
      </c>
      <c r="C16" s="281" t="s">
        <v>93</v>
      </c>
      <c r="D16" s="280"/>
      <c r="E16" s="281" t="s">
        <v>94</v>
      </c>
      <c r="F16" s="280"/>
      <c r="G16" s="281" t="s">
        <v>95</v>
      </c>
      <c r="H16" s="280"/>
      <c r="I16" s="281" t="s">
        <v>96</v>
      </c>
      <c r="J16" s="280"/>
      <c r="K16" s="281" t="s">
        <v>97</v>
      </c>
      <c r="L16" s="280"/>
      <c r="M16" s="281" t="s">
        <v>98</v>
      </c>
      <c r="N16" s="280"/>
      <c r="O16" s="279" t="s">
        <v>99</v>
      </c>
      <c r="P16" s="280"/>
      <c r="Q16" s="281" t="s">
        <v>100</v>
      </c>
      <c r="R16" s="280"/>
      <c r="S16" s="53">
        <f>$F$6</f>
        <v>1</v>
      </c>
      <c r="T16" s="42"/>
      <c r="U16" s="67"/>
      <c r="X16" s="40">
        <v>1</v>
      </c>
      <c r="Y16" s="40">
        <v>1</v>
      </c>
      <c r="Z16" s="14">
        <v>0</v>
      </c>
      <c r="AA16" s="9">
        <v>1</v>
      </c>
      <c r="AB16" s="40">
        <v>0</v>
      </c>
      <c r="AC16" s="162"/>
      <c r="AD16" s="162"/>
      <c r="AE16" s="40"/>
      <c r="AF16" s="162"/>
      <c r="AG16" s="66" t="s">
        <v>72</v>
      </c>
      <c r="AH16" s="20"/>
    </row>
    <row r="17" spans="1:34" ht="15.95" customHeight="1" x14ac:dyDescent="0.25">
      <c r="A17" s="83"/>
      <c r="B17" s="45"/>
      <c r="C17" s="282" t="s">
        <v>131</v>
      </c>
      <c r="D17" s="283"/>
      <c r="E17" s="284" t="s">
        <v>131</v>
      </c>
      <c r="F17" s="285"/>
      <c r="G17" s="282" t="s">
        <v>131</v>
      </c>
      <c r="H17" s="283"/>
      <c r="I17" s="284" t="s">
        <v>131</v>
      </c>
      <c r="J17" s="285"/>
      <c r="K17" s="282" t="s">
        <v>131</v>
      </c>
      <c r="L17" s="283"/>
      <c r="M17" s="284" t="s">
        <v>131</v>
      </c>
      <c r="N17" s="285"/>
      <c r="O17" s="282" t="s">
        <v>131</v>
      </c>
      <c r="P17" s="283"/>
      <c r="Q17" s="284" t="s">
        <v>131</v>
      </c>
      <c r="R17" s="285"/>
      <c r="S17" s="58" t="s">
        <v>68</v>
      </c>
      <c r="T17" s="67"/>
      <c r="X17" s="40">
        <v>1</v>
      </c>
      <c r="Y17" s="40">
        <v>1</v>
      </c>
      <c r="Z17" s="14">
        <v>1</v>
      </c>
      <c r="AA17" s="9">
        <v>1</v>
      </c>
      <c r="AB17" s="40">
        <v>1</v>
      </c>
      <c r="AC17" s="162"/>
      <c r="AD17" s="162"/>
      <c r="AE17" s="40"/>
      <c r="AF17" s="162"/>
      <c r="AG17" s="66" t="s">
        <v>72</v>
      </c>
      <c r="AH17" s="20"/>
    </row>
    <row r="18" spans="1:34" ht="15.95" customHeight="1" x14ac:dyDescent="0.25">
      <c r="A18" s="83"/>
      <c r="B18" s="45"/>
      <c r="C18" s="260" t="s">
        <v>69</v>
      </c>
      <c r="D18" s="257"/>
      <c r="E18" s="258" t="s">
        <v>37</v>
      </c>
      <c r="F18" s="259"/>
      <c r="G18" s="260" t="s">
        <v>38</v>
      </c>
      <c r="H18" s="257"/>
      <c r="I18" s="258" t="s">
        <v>39</v>
      </c>
      <c r="J18" s="259"/>
      <c r="K18" s="260" t="s">
        <v>40</v>
      </c>
      <c r="L18" s="257"/>
      <c r="M18" s="258" t="s">
        <v>41</v>
      </c>
      <c r="N18" s="259"/>
      <c r="O18" s="260" t="s">
        <v>42</v>
      </c>
      <c r="P18" s="257"/>
      <c r="Q18" s="258" t="s">
        <v>36</v>
      </c>
      <c r="R18" s="259"/>
      <c r="S18" s="54"/>
      <c r="T18" s="63"/>
      <c r="U18" s="89"/>
    </row>
    <row r="19" spans="1:34" ht="15.95" customHeight="1" x14ac:dyDescent="0.25">
      <c r="A19" s="83"/>
      <c r="B19" s="45"/>
      <c r="C19" s="260" t="s">
        <v>60</v>
      </c>
      <c r="D19" s="257"/>
      <c r="E19" s="258" t="s">
        <v>60</v>
      </c>
      <c r="F19" s="259"/>
      <c r="G19" s="260" t="s">
        <v>60</v>
      </c>
      <c r="H19" s="257"/>
      <c r="I19" s="258" t="s">
        <v>60</v>
      </c>
      <c r="J19" s="259"/>
      <c r="K19" s="260" t="s">
        <v>60</v>
      </c>
      <c r="L19" s="257"/>
      <c r="M19" s="258" t="s">
        <v>60</v>
      </c>
      <c r="N19" s="259"/>
      <c r="O19" s="260" t="s">
        <v>60</v>
      </c>
      <c r="P19" s="257"/>
      <c r="Q19" s="258" t="s">
        <v>60</v>
      </c>
      <c r="R19" s="259"/>
      <c r="S19" s="54" t="s">
        <v>61</v>
      </c>
      <c r="T19" s="54" t="s">
        <v>61</v>
      </c>
      <c r="U19" s="89" t="s">
        <v>62</v>
      </c>
      <c r="X19" s="201" t="s">
        <v>203</v>
      </c>
    </row>
    <row r="20" spans="1:34" ht="15.95" customHeight="1" x14ac:dyDescent="0.25">
      <c r="A20" s="83"/>
      <c r="D20" s="45"/>
      <c r="E20" s="45"/>
      <c r="F20" s="45"/>
      <c r="G20" s="45"/>
      <c r="J20" s="45"/>
      <c r="K20" s="105" t="s">
        <v>24</v>
      </c>
      <c r="L20" s="105"/>
      <c r="M20" s="105"/>
      <c r="N20" s="105"/>
      <c r="O20" s="70" t="str">
        <f>IF(C$12&lt;&gt;D$12,"NO",IF(AND(C$12=D$12,C$12=C$17),"NO","YES"))</f>
        <v>NO</v>
      </c>
      <c r="P20" s="45"/>
      <c r="Q20" s="45"/>
      <c r="R20" s="45"/>
      <c r="S20" s="45"/>
      <c r="T20" s="45"/>
      <c r="U20" s="70"/>
      <c r="X20" t="s">
        <v>58</v>
      </c>
      <c r="Y20" t="s">
        <v>200</v>
      </c>
    </row>
    <row r="21" spans="1:34" ht="15.95" customHeight="1" x14ac:dyDescent="0.25">
      <c r="A21" s="83"/>
      <c r="B21" s="45"/>
      <c r="C21" s="45"/>
      <c r="D21" s="45"/>
      <c r="E21" s="45"/>
      <c r="F21" s="45"/>
      <c r="G21" s="45"/>
      <c r="H21" s="45"/>
      <c r="I21" s="45"/>
      <c r="J21" s="45"/>
      <c r="P21" s="45"/>
      <c r="Q21" s="45"/>
      <c r="R21" s="45"/>
      <c r="S21" s="45"/>
      <c r="T21" s="45"/>
      <c r="U21" s="70"/>
      <c r="X21" t="s">
        <v>192</v>
      </c>
      <c r="Y21" t="s">
        <v>201</v>
      </c>
    </row>
    <row r="22" spans="1:34" ht="15.95" customHeight="1" x14ac:dyDescent="0.25">
      <c r="A22" s="83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70"/>
      <c r="P22" s="45"/>
      <c r="Q22" s="45"/>
      <c r="R22" s="45"/>
      <c r="S22" s="45"/>
      <c r="T22" s="45"/>
      <c r="U22" s="70"/>
      <c r="X22" t="s">
        <v>195</v>
      </c>
      <c r="Y22" t="s">
        <v>202</v>
      </c>
    </row>
    <row r="23" spans="1:34" ht="15.95" customHeight="1" x14ac:dyDescent="0.25">
      <c r="O23" s="40"/>
    </row>
    <row r="24" spans="1:34" ht="15.95" customHeight="1" x14ac:dyDescent="0.25">
      <c r="B24" t="s">
        <v>257</v>
      </c>
      <c r="X24" s="15" t="s">
        <v>204</v>
      </c>
    </row>
    <row r="25" spans="1:34" ht="15.95" customHeight="1" x14ac:dyDescent="0.25">
      <c r="B25" t="s">
        <v>258</v>
      </c>
      <c r="S25" s="168" t="s">
        <v>30</v>
      </c>
      <c r="X25" t="s">
        <v>197</v>
      </c>
      <c r="Y25" t="s">
        <v>243</v>
      </c>
    </row>
    <row r="26" spans="1:34" ht="15.95" customHeight="1" x14ac:dyDescent="0.25">
      <c r="B26" s="75" t="s">
        <v>61</v>
      </c>
      <c r="C26" s="290">
        <f>OR(AND(C12,D12),AND(E26,OR(C12,D12)))*1</f>
        <v>1</v>
      </c>
      <c r="D26" s="280"/>
      <c r="E26" s="290">
        <f>OR(AND(E12,F12),AND(G26,OR(E12,F12)))*1</f>
        <v>1</v>
      </c>
      <c r="F26" s="280"/>
      <c r="G26" s="290">
        <f>OR(AND(G12,H12),AND(I26,OR(G12,H12)))*1</f>
        <v>1</v>
      </c>
      <c r="H26" s="280"/>
      <c r="I26" s="290">
        <f>OR(AND(I12,J12),AND(K26,OR(I12,J12)))*1</f>
        <v>1</v>
      </c>
      <c r="J26" s="280"/>
      <c r="K26" s="290">
        <f>OR(AND(K12,L12),AND(M26,OR(K12,L12)))*1</f>
        <v>1</v>
      </c>
      <c r="L26" s="280"/>
      <c r="M26" s="290">
        <f>OR(AND(M12,N12),AND(O26,OR(M12,N12)))*1</f>
        <v>0</v>
      </c>
      <c r="N26" s="280"/>
      <c r="O26" s="290">
        <f>OR(AND(O12,P12),AND(Q26,OR(O12,P12)))*1</f>
        <v>0</v>
      </c>
      <c r="P26" s="280"/>
      <c r="Q26" s="290">
        <f>OR(AND(Q12,R12),AND(S26,OR(Q12,R12)))*1</f>
        <v>1</v>
      </c>
      <c r="R26" s="280"/>
      <c r="S26" s="202">
        <f>$F$6</f>
        <v>1</v>
      </c>
      <c r="T26" s="42"/>
      <c r="X26" t="s">
        <v>207</v>
      </c>
      <c r="Y26" t="s">
        <v>205</v>
      </c>
    </row>
    <row r="27" spans="1:34" ht="15.95" customHeight="1" x14ac:dyDescent="0.25">
      <c r="C27" s="288">
        <f t="shared" ref="C27" si="12">OR(AND(C12,D12,E26),AND(NOT(C26),OR(C12,D12,E26)))*1</f>
        <v>0</v>
      </c>
      <c r="D27" s="289"/>
      <c r="E27" s="286">
        <f t="shared" ref="E27" si="13">OR(AND(E12,F12,G26),AND(NOT(E26),OR(E12,F12,G26)))*1</f>
        <v>0</v>
      </c>
      <c r="F27" s="287"/>
      <c r="G27" s="288">
        <f t="shared" ref="G27" si="14">OR(AND(G12,H12,I26),AND(NOT(G26),OR(G12,H12,I26)))*1</f>
        <v>1</v>
      </c>
      <c r="H27" s="289"/>
      <c r="I27" s="286">
        <f t="shared" ref="I27" si="15">OR(AND(I12,J12,K26),AND(NOT(I26),OR(I12,J12,K26)))*1</f>
        <v>0</v>
      </c>
      <c r="J27" s="287"/>
      <c r="K27" s="288">
        <f t="shared" ref="K27" si="16">OR(AND(K12,L12,M26),AND(NOT(K26),OR(K12,L12,M26)))*1</f>
        <v>0</v>
      </c>
      <c r="L27" s="289"/>
      <c r="M27" s="286">
        <f t="shared" ref="M27" si="17">OR(AND(M12,N12,O26),AND(NOT(M26),OR(M12,N12,O26)))*1</f>
        <v>1</v>
      </c>
      <c r="N27" s="287"/>
      <c r="O27" s="288">
        <f>OR(AND(O12,P12,Q26),AND(NOT(O26),OR(O12,P12,Q26)))*1</f>
        <v>1</v>
      </c>
      <c r="P27" s="289"/>
      <c r="Q27" s="286">
        <f>OR(AND(Q12,R12,S26),AND(NOT(Q26),OR(Q12,R12,S26)))*1</f>
        <v>0</v>
      </c>
      <c r="R27" s="287"/>
      <c r="S27" s="20"/>
    </row>
    <row r="28" spans="1:34" ht="15.95" customHeight="1" x14ac:dyDescent="0.25">
      <c r="B28" s="106" t="s">
        <v>73</v>
      </c>
      <c r="C28" s="106"/>
      <c r="D28" s="106"/>
      <c r="E28" s="106"/>
      <c r="F28" s="106"/>
      <c r="G28" s="106"/>
      <c r="H28" s="106"/>
      <c r="I28" s="38">
        <f>Q27+2*O27+4*M27+8*K27+16*I27+32*G27+64*E27-128*C27</f>
        <v>38</v>
      </c>
      <c r="K28" s="106" t="s">
        <v>23</v>
      </c>
      <c r="L28" s="106"/>
      <c r="M28" s="106"/>
      <c r="N28" s="106"/>
      <c r="O28" s="6" t="str">
        <f>IF(I28=M7,"YES","NO")</f>
        <v>YES</v>
      </c>
    </row>
    <row r="29" spans="1:34" ht="15.95" customHeight="1" x14ac:dyDescent="0.25">
      <c r="K29" s="106" t="s">
        <v>24</v>
      </c>
      <c r="L29" s="106"/>
      <c r="M29" s="106"/>
      <c r="N29" s="106"/>
      <c r="O29" s="40" t="str">
        <f>IF(C$12&lt;&gt;D$12,"NO",IF(AND(C$12=D$12,C$12=C$27),"NO","YES"))</f>
        <v>NO</v>
      </c>
    </row>
    <row r="30" spans="1:34" ht="15.95" customHeight="1" x14ac:dyDescent="0.25">
      <c r="K30" s="4"/>
      <c r="L30" s="4"/>
      <c r="M30" s="4"/>
      <c r="N30" s="4"/>
      <c r="O30" s="162"/>
      <c r="U30" s="162"/>
    </row>
    <row r="31" spans="1:34" ht="15.95" customHeight="1" x14ac:dyDescent="0.25">
      <c r="K31" s="4"/>
      <c r="L31" s="4"/>
      <c r="M31" s="4"/>
      <c r="N31" s="4"/>
      <c r="O31" s="162"/>
      <c r="U31" s="162"/>
    </row>
    <row r="32" spans="1:34" ht="15.95" customHeight="1" x14ac:dyDescent="0.25">
      <c r="K32" s="4"/>
      <c r="L32" s="4"/>
      <c r="M32" s="4"/>
      <c r="N32" s="4"/>
      <c r="O32" s="162"/>
      <c r="U32" s="162"/>
    </row>
    <row r="33" spans="1:41" ht="15.95" customHeight="1" x14ac:dyDescent="0.25">
      <c r="O33" s="40"/>
    </row>
    <row r="34" spans="1:41" ht="15.95" customHeight="1" x14ac:dyDescent="0.25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6"/>
      <c r="U34" s="197"/>
      <c r="V34" s="198"/>
      <c r="W34" s="196"/>
      <c r="X34" s="196"/>
      <c r="Y34" s="196"/>
      <c r="Z34" s="199"/>
      <c r="AA34" s="198"/>
      <c r="AB34" s="200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</row>
    <row r="35" spans="1:41" ht="15.95" customHeight="1" x14ac:dyDescent="0.25">
      <c r="A35" s="80" t="s">
        <v>244</v>
      </c>
      <c r="B35" s="186" t="s">
        <v>208</v>
      </c>
      <c r="C35" s="163" t="s">
        <v>249</v>
      </c>
    </row>
    <row r="36" spans="1:41" ht="15.95" customHeight="1" x14ac:dyDescent="0.25">
      <c r="A36" s="80" t="s">
        <v>244</v>
      </c>
      <c r="B36" s="163" t="s">
        <v>253</v>
      </c>
      <c r="C36" s="163" t="s">
        <v>251</v>
      </c>
      <c r="U36"/>
      <c r="V36"/>
    </row>
    <row r="37" spans="1:41" ht="15.95" customHeight="1" x14ac:dyDescent="0.25">
      <c r="A37" s="80" t="s">
        <v>206</v>
      </c>
      <c r="B37" s="67" t="s">
        <v>61</v>
      </c>
      <c r="C37" s="177"/>
      <c r="D37" s="177" t="s">
        <v>111</v>
      </c>
      <c r="E37" s="177"/>
      <c r="F37" s="177" t="s">
        <v>112</v>
      </c>
      <c r="G37" s="177"/>
      <c r="H37" s="177" t="s">
        <v>113</v>
      </c>
      <c r="I37" s="177"/>
      <c r="J37" s="177" t="s">
        <v>114</v>
      </c>
      <c r="K37" s="177"/>
      <c r="L37" s="177" t="s">
        <v>115</v>
      </c>
      <c r="M37" s="177"/>
      <c r="N37" s="177" t="s">
        <v>116</v>
      </c>
      <c r="O37" s="177"/>
      <c r="P37" s="177" t="s">
        <v>117</v>
      </c>
      <c r="Q37" s="177"/>
      <c r="R37" s="177" t="s">
        <v>212</v>
      </c>
    </row>
    <row r="38" spans="1:41" ht="15.95" customHeight="1" x14ac:dyDescent="0.25">
      <c r="A38" s="80" t="s">
        <v>32</v>
      </c>
      <c r="B38" s="67" t="s">
        <v>61</v>
      </c>
      <c r="C38" s="281" t="s">
        <v>93</v>
      </c>
      <c r="D38" s="280"/>
      <c r="E38" s="281" t="s">
        <v>94</v>
      </c>
      <c r="F38" s="280"/>
      <c r="G38" s="281" t="s">
        <v>95</v>
      </c>
      <c r="H38" s="280"/>
      <c r="I38" s="281" t="s">
        <v>96</v>
      </c>
      <c r="J38" s="280"/>
      <c r="K38" s="281" t="s">
        <v>97</v>
      </c>
      <c r="L38" s="280"/>
      <c r="M38" s="281" t="s">
        <v>98</v>
      </c>
      <c r="N38" s="280"/>
      <c r="O38" s="279" t="s">
        <v>99</v>
      </c>
      <c r="P38" s="280"/>
      <c r="Q38" s="281" t="s">
        <v>100</v>
      </c>
      <c r="R38" s="280"/>
    </row>
    <row r="39" spans="1:41" ht="15.95" customHeight="1" x14ac:dyDescent="0.25"/>
    <row r="40" spans="1:41" ht="15.95" customHeight="1" x14ac:dyDescent="0.25"/>
    <row r="43" spans="1:41" x14ac:dyDescent="0.25">
      <c r="A43" s="80" t="s">
        <v>244</v>
      </c>
      <c r="B43" t="s">
        <v>254</v>
      </c>
      <c r="C43" t="s">
        <v>245</v>
      </c>
    </row>
    <row r="44" spans="1:41" x14ac:dyDescent="0.25">
      <c r="A44" s="80"/>
      <c r="C44" t="s">
        <v>247</v>
      </c>
    </row>
    <row r="45" spans="1:41" x14ac:dyDescent="0.25">
      <c r="A45" s="80"/>
      <c r="D45" t="s">
        <v>58</v>
      </c>
      <c r="E45" t="s">
        <v>248</v>
      </c>
    </row>
    <row r="46" spans="1:41" x14ac:dyDescent="0.25">
      <c r="A46" s="80"/>
      <c r="D46" t="s">
        <v>192</v>
      </c>
      <c r="E46" t="s">
        <v>246</v>
      </c>
    </row>
    <row r="47" spans="1:41" x14ac:dyDescent="0.25">
      <c r="A47" s="80" t="s">
        <v>244</v>
      </c>
      <c r="B47" t="s">
        <v>255</v>
      </c>
      <c r="C47" t="s">
        <v>250</v>
      </c>
    </row>
    <row r="48" spans="1:41" ht="15.75" x14ac:dyDescent="0.25">
      <c r="A48" t="s">
        <v>252</v>
      </c>
      <c r="B48" s="67" t="s">
        <v>61</v>
      </c>
      <c r="C48" s="164" t="s">
        <v>118</v>
      </c>
      <c r="D48" s="102" t="s">
        <v>111</v>
      </c>
      <c r="E48" s="103" t="s">
        <v>119</v>
      </c>
      <c r="F48" s="102" t="s">
        <v>112</v>
      </c>
      <c r="G48" s="103" t="s">
        <v>120</v>
      </c>
      <c r="H48" s="102" t="s">
        <v>113</v>
      </c>
      <c r="I48" s="103" t="s">
        <v>121</v>
      </c>
      <c r="J48" s="102" t="s">
        <v>114</v>
      </c>
      <c r="K48" s="103" t="s">
        <v>122</v>
      </c>
      <c r="L48" s="102" t="s">
        <v>115</v>
      </c>
      <c r="M48" s="103" t="s">
        <v>123</v>
      </c>
      <c r="N48" s="102" t="s">
        <v>116</v>
      </c>
      <c r="O48" s="103" t="s">
        <v>124</v>
      </c>
      <c r="P48" s="102" t="s">
        <v>117</v>
      </c>
      <c r="Q48" s="103" t="s">
        <v>211</v>
      </c>
      <c r="R48" s="102" t="s">
        <v>212</v>
      </c>
    </row>
    <row r="49" spans="2:18" customFormat="1" ht="15.75" x14ac:dyDescent="0.25">
      <c r="B49" s="67"/>
      <c r="C49" s="281" t="s">
        <v>93</v>
      </c>
      <c r="D49" s="280"/>
      <c r="E49" s="281" t="s">
        <v>94</v>
      </c>
      <c r="F49" s="280"/>
      <c r="G49" s="281" t="s">
        <v>95</v>
      </c>
      <c r="H49" s="280"/>
      <c r="I49" s="281" t="s">
        <v>96</v>
      </c>
      <c r="J49" s="280"/>
      <c r="K49" s="281" t="s">
        <v>97</v>
      </c>
      <c r="L49" s="280"/>
      <c r="M49" s="281" t="s">
        <v>98</v>
      </c>
      <c r="N49" s="280"/>
      <c r="O49" s="279" t="s">
        <v>99</v>
      </c>
      <c r="P49" s="280"/>
      <c r="Q49" s="281" t="s">
        <v>100</v>
      </c>
      <c r="R49" s="280"/>
    </row>
  </sheetData>
  <mergeCells count="64">
    <mergeCell ref="Q38:R38"/>
    <mergeCell ref="C49:D49"/>
    <mergeCell ref="E49:F49"/>
    <mergeCell ref="G49:H49"/>
    <mergeCell ref="I49:J49"/>
    <mergeCell ref="K49:L49"/>
    <mergeCell ref="M49:N49"/>
    <mergeCell ref="O49:P49"/>
    <mergeCell ref="Q49:R49"/>
    <mergeCell ref="C38:D38"/>
    <mergeCell ref="E38:F38"/>
    <mergeCell ref="G38:H38"/>
    <mergeCell ref="I38:J38"/>
    <mergeCell ref="K38:L38"/>
    <mergeCell ref="M38:N38"/>
    <mergeCell ref="O38:P38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6:P26"/>
    <mergeCell ref="Q26:R26"/>
    <mergeCell ref="C27:D27"/>
    <mergeCell ref="E27:F27"/>
    <mergeCell ref="G27:H27"/>
    <mergeCell ref="I27:J27"/>
    <mergeCell ref="K27:L27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</mergeCells>
  <conditionalFormatting sqref="R8">
    <cfRule type="containsText" dxfId="91" priority="12" operator="containsText" text="NO">
      <formula>NOT(ISERROR(SEARCH("NO",R8)))</formula>
    </cfRule>
    <cfRule type="containsText" dxfId="90" priority="13" operator="containsText" text="YES">
      <formula>NOT(ISERROR(SEARCH("YES",R8)))</formula>
    </cfRule>
  </conditionalFormatting>
  <conditionalFormatting sqref="O22:O23 O20">
    <cfRule type="containsText" dxfId="89" priority="10" operator="containsText" text="NO">
      <formula>NOT(ISERROR(SEARCH("NO",O20)))</formula>
    </cfRule>
    <cfRule type="containsText" dxfId="88" priority="11" operator="containsText" text="YES">
      <formula>NOT(ISERROR(SEARCH("YES",O20)))</formula>
    </cfRule>
  </conditionalFormatting>
  <conditionalFormatting sqref="M5:M6">
    <cfRule type="cellIs" dxfId="87" priority="9" operator="notBetween">
      <formula>-127</formula>
      <formula>127</formula>
    </cfRule>
  </conditionalFormatting>
  <conditionalFormatting sqref="O29:O33">
    <cfRule type="containsText" dxfId="86" priority="5" operator="containsText" text="NO">
      <formula>NOT(ISERROR(SEARCH("NO",O29)))</formula>
    </cfRule>
    <cfRule type="containsText" dxfId="85" priority="6" operator="containsText" text="YES">
      <formula>NOT(ISERROR(SEARCH("YES",O29)))</formula>
    </cfRule>
  </conditionalFormatting>
  <conditionalFormatting sqref="O28">
    <cfRule type="containsText" dxfId="84" priority="7" operator="containsText" text="NO">
      <formula>NOT(ISERROR(SEARCH("NO",O28)))</formula>
    </cfRule>
    <cfRule type="containsText" dxfId="83" priority="8" operator="containsText" text="YES">
      <formula>NOT(ISERROR(SEARCH("YES",O28)))</formula>
    </cfRule>
  </conditionalFormatting>
  <conditionalFormatting sqref="W9">
    <cfRule type="containsText" dxfId="82" priority="3" operator="containsText" text="NO">
      <formula>NOT(ISERROR(SEARCH("NO",W9)))</formula>
    </cfRule>
    <cfRule type="containsText" dxfId="81" priority="4" operator="containsText" text="YES">
      <formula>NOT(ISERROR(SEARCH("YES",W9)))</formula>
    </cfRule>
  </conditionalFormatting>
  <conditionalFormatting sqref="W10">
    <cfRule type="containsText" dxfId="80" priority="1" operator="containsText" text="NO">
      <formula>NOT(ISERROR(SEARCH("NO",W10)))</formula>
    </cfRule>
    <cfRule type="containsText" dxfId="79" priority="2" operator="containsText" text="YES">
      <formula>NOT(ISERROR(SEARCH("YES",W10)))</formula>
    </cfRule>
  </conditionalFormatting>
  <pageMargins left="0.7" right="0.7" top="0.75" bottom="0.75" header="0.3" footer="0.3"/>
  <ignoredErrors>
    <ignoredError sqref="D12:R14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workbookViewId="0">
      <selection activeCell="AI6" sqref="AI6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2" customWidth="1"/>
    <col min="22" max="50" width="5.7109375" style="80" customWidth="1"/>
  </cols>
  <sheetData>
    <row r="1" spans="1:50" ht="18.75" x14ac:dyDescent="0.3">
      <c r="B1" s="43" t="s">
        <v>187</v>
      </c>
    </row>
    <row r="2" spans="1:50" ht="15.95" customHeight="1" x14ac:dyDescent="0.25">
      <c r="X2" t="s">
        <v>260</v>
      </c>
      <c r="Y2"/>
      <c r="Z2"/>
      <c r="AA2"/>
      <c r="AB2"/>
      <c r="AC2" s="168"/>
      <c r="AD2" s="106" t="s">
        <v>230</v>
      </c>
      <c r="AE2" s="106"/>
      <c r="AF2" s="183"/>
      <c r="AG2"/>
      <c r="AH2"/>
      <c r="AI2" s="172"/>
      <c r="AJ2" t="s">
        <v>261</v>
      </c>
      <c r="AK2"/>
      <c r="AL2"/>
      <c r="AM2"/>
      <c r="AN2"/>
      <c r="AO2" s="172"/>
      <c r="AP2" s="106" t="s">
        <v>230</v>
      </c>
      <c r="AQ2" s="106"/>
      <c r="AR2" s="183"/>
    </row>
    <row r="3" spans="1:50" ht="15.95" customHeight="1" thickBot="1" x14ac:dyDescent="0.3">
      <c r="X3" s="17" t="s">
        <v>222</v>
      </c>
      <c r="Y3" s="17"/>
      <c r="Z3" s="17"/>
      <c r="AA3" s="17"/>
      <c r="AB3" s="17"/>
      <c r="AC3" s="182">
        <v>4</v>
      </c>
      <c r="AD3" s="182">
        <v>8</v>
      </c>
      <c r="AE3" s="182">
        <v>16</v>
      </c>
      <c r="AF3" s="184" t="s">
        <v>228</v>
      </c>
      <c r="AG3"/>
      <c r="AH3" t="s">
        <v>225</v>
      </c>
      <c r="AI3" s="169">
        <v>1</v>
      </c>
      <c r="AJ3" s="17" t="s">
        <v>222</v>
      </c>
      <c r="AK3" s="17"/>
      <c r="AL3" s="17"/>
      <c r="AM3" s="17"/>
      <c r="AN3" s="17"/>
      <c r="AO3" s="182">
        <v>4</v>
      </c>
      <c r="AP3" s="182">
        <v>8</v>
      </c>
      <c r="AQ3" s="182">
        <v>16</v>
      </c>
      <c r="AR3" s="184" t="s">
        <v>228</v>
      </c>
    </row>
    <row r="4" spans="1:50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  <c r="X4" t="s">
        <v>223</v>
      </c>
      <c r="Y4"/>
      <c r="Z4"/>
      <c r="AA4"/>
      <c r="AB4" t="s">
        <v>224</v>
      </c>
      <c r="AC4" s="168">
        <f t="shared" ref="AC4:AE7" si="0">tpg+(no-1+N/no-1+no-1)*tao+txor</f>
        <v>11</v>
      </c>
      <c r="AD4" s="172">
        <f t="shared" si="0"/>
        <v>17</v>
      </c>
      <c r="AE4" s="172">
        <f t="shared" si="0"/>
        <v>32</v>
      </c>
      <c r="AF4" s="183">
        <v>16</v>
      </c>
      <c r="AG4"/>
      <c r="AH4" t="s">
        <v>229</v>
      </c>
      <c r="AI4" s="169">
        <v>1</v>
      </c>
      <c r="AJ4" t="s">
        <v>223</v>
      </c>
      <c r="AK4"/>
      <c r="AL4"/>
      <c r="AM4"/>
      <c r="AN4" t="s">
        <v>224</v>
      </c>
      <c r="AO4" s="172">
        <f t="shared" ref="AO4:AQ7" si="1">tpg+2*(nno-1)*tao+(N/nno-1)*tmux+txor</f>
        <v>11</v>
      </c>
      <c r="AP4" s="172">
        <f t="shared" si="1"/>
        <v>17</v>
      </c>
      <c r="AQ4" s="172">
        <f t="shared" si="1"/>
        <v>32</v>
      </c>
      <c r="AR4" s="183">
        <v>16</v>
      </c>
      <c r="AS4" s="82"/>
      <c r="AT4" s="82"/>
      <c r="AU4" s="82"/>
      <c r="AV4" s="82"/>
      <c r="AW4" s="82"/>
      <c r="AX4" s="82"/>
    </row>
    <row r="5" spans="1:50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45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  <c r="X5"/>
      <c r="Y5"/>
      <c r="Z5"/>
      <c r="AA5"/>
      <c r="AB5"/>
      <c r="AC5" s="172">
        <f t="shared" si="0"/>
        <v>15</v>
      </c>
      <c r="AD5" s="172">
        <f t="shared" si="0"/>
        <v>19</v>
      </c>
      <c r="AE5" s="172">
        <f t="shared" si="0"/>
        <v>33</v>
      </c>
      <c r="AF5" s="183">
        <v>32</v>
      </c>
      <c r="AG5"/>
      <c r="AH5" t="s">
        <v>226</v>
      </c>
      <c r="AI5" s="169">
        <v>1</v>
      </c>
      <c r="AJ5"/>
      <c r="AK5"/>
      <c r="AL5"/>
      <c r="AM5"/>
      <c r="AN5"/>
      <c r="AO5" s="172">
        <f t="shared" si="1"/>
        <v>15</v>
      </c>
      <c r="AP5" s="172">
        <f t="shared" si="1"/>
        <v>19</v>
      </c>
      <c r="AQ5" s="172">
        <f t="shared" si="1"/>
        <v>33</v>
      </c>
      <c r="AR5" s="183">
        <v>32</v>
      </c>
    </row>
    <row r="6" spans="1:50" ht="15.95" customHeight="1" x14ac:dyDescent="0.25">
      <c r="A6" s="83"/>
      <c r="B6" s="45"/>
      <c r="C6" s="87" t="s">
        <v>108</v>
      </c>
      <c r="D6" s="88"/>
      <c r="E6" s="88"/>
      <c r="F6" s="51">
        <v>0</v>
      </c>
      <c r="G6" s="45"/>
      <c r="H6" s="84"/>
      <c r="I6" s="84"/>
      <c r="J6" s="84"/>
      <c r="K6" s="84"/>
      <c r="L6" s="85" t="s">
        <v>4</v>
      </c>
      <c r="M6" s="86">
        <v>7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  <c r="X6"/>
      <c r="Y6"/>
      <c r="Z6"/>
      <c r="AA6"/>
      <c r="AB6"/>
      <c r="AC6" s="172">
        <f t="shared" si="0"/>
        <v>23</v>
      </c>
      <c r="AD6" s="172">
        <f t="shared" si="0"/>
        <v>23</v>
      </c>
      <c r="AE6" s="172">
        <f t="shared" si="0"/>
        <v>35</v>
      </c>
      <c r="AF6" s="183">
        <v>64</v>
      </c>
      <c r="AG6"/>
      <c r="AH6" t="s">
        <v>227</v>
      </c>
      <c r="AI6" s="169">
        <v>1</v>
      </c>
      <c r="AJ6"/>
      <c r="AK6"/>
      <c r="AL6"/>
      <c r="AM6"/>
      <c r="AN6"/>
      <c r="AO6" s="172">
        <f t="shared" si="1"/>
        <v>23</v>
      </c>
      <c r="AP6" s="172">
        <f t="shared" si="1"/>
        <v>23</v>
      </c>
      <c r="AQ6" s="172">
        <f t="shared" si="1"/>
        <v>35</v>
      </c>
      <c r="AR6" s="183">
        <v>64</v>
      </c>
    </row>
    <row r="7" spans="1:50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52</v>
      </c>
      <c r="N7" s="45"/>
      <c r="O7" s="45"/>
      <c r="P7" s="45"/>
      <c r="Q7" s="45"/>
      <c r="R7" s="45"/>
      <c r="S7" s="45"/>
      <c r="T7" s="45"/>
      <c r="U7" s="70"/>
      <c r="X7"/>
      <c r="Y7"/>
      <c r="Z7"/>
      <c r="AA7"/>
      <c r="AB7"/>
      <c r="AC7" s="172">
        <f t="shared" si="0"/>
        <v>39</v>
      </c>
      <c r="AD7" s="172">
        <f t="shared" si="0"/>
        <v>31</v>
      </c>
      <c r="AE7" s="172">
        <f t="shared" si="0"/>
        <v>39</v>
      </c>
      <c r="AF7" s="183">
        <v>128</v>
      </c>
      <c r="AG7"/>
      <c r="AH7"/>
      <c r="AI7"/>
      <c r="AJ7"/>
      <c r="AK7"/>
      <c r="AL7"/>
      <c r="AM7"/>
      <c r="AN7"/>
      <c r="AO7" s="172">
        <f t="shared" si="1"/>
        <v>39</v>
      </c>
      <c r="AP7" s="172">
        <f t="shared" si="1"/>
        <v>31</v>
      </c>
      <c r="AQ7" s="172">
        <f t="shared" si="1"/>
        <v>39</v>
      </c>
      <c r="AR7" s="183">
        <v>128</v>
      </c>
    </row>
    <row r="8" spans="1:50" ht="15.95" customHeight="1" thickBot="1" x14ac:dyDescent="0.3">
      <c r="A8" s="83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Q22+2*O22+4*M22+8*K22+16*I22+32*G22+64*E22-128*C22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50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  <c r="AG9"/>
    </row>
    <row r="10" spans="1:50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  <c r="AG10"/>
    </row>
    <row r="11" spans="1:50" ht="15.95" customHeight="1" thickBot="1" x14ac:dyDescent="0.3">
      <c r="A11" s="60"/>
      <c r="B11" s="45"/>
      <c r="C11" s="224">
        <f>IF(M5&gt;=0,0,1)</f>
        <v>0</v>
      </c>
      <c r="D11" s="225">
        <f>IF(M6&gt;=0,0,1)</f>
        <v>0</v>
      </c>
      <c r="E11" s="92">
        <f>IF($C11,AND((256+$M5)&gt;=64,ISODD((256+$M5)/64)),AND($M5&gt;=64,ISODD($M5/64)))*1</f>
        <v>0</v>
      </c>
      <c r="F11" s="92">
        <f>IF($D11,AND((256+$M6)&gt;=64,ISODD((256+$M6)/64)),AND($M6&gt;=64,ISODD($M6/64)))*1</f>
        <v>0</v>
      </c>
      <c r="G11" s="225">
        <f>IF(C11,AND((256+$M5)&gt;=32,ISODD((256+$M5)/32)),AND($M5&gt;=32,ISODD($M5/32)))*1</f>
        <v>1</v>
      </c>
      <c r="H11" s="225">
        <f>IF(D11,AND((256+$M6)&gt;=32,ISODD((256+$M6)/32)),AND($M6&gt;=32,ISODD($M6/32)))*1</f>
        <v>0</v>
      </c>
      <c r="I11" s="92">
        <f>IF($C11,AND((256+$M5)&gt;=16,ISODD((256+$M5)/16)),AND($M5&gt;=16,ISODD($M5/16)))*1</f>
        <v>0</v>
      </c>
      <c r="J11" s="92">
        <f>IF($D11,AND((256+$M6)&gt;=16,ISODD((256+$M6)/16)),AND($M6&gt;=16,ISODD($M6/16)))*1</f>
        <v>0</v>
      </c>
      <c r="K11" s="225">
        <f>IF($C11,AND((256+$M5)&gt;=8,ISODD((256+$M5)/8)),AND($M5&gt;=8,ISODD($M5/8)))*1</f>
        <v>1</v>
      </c>
      <c r="L11" s="225">
        <f>IF($D11,AND((256+$M6)&gt;=8,ISODD((256+$M6)/8)),AND($M6&gt;=8,ISODD($M6/8)))*1</f>
        <v>0</v>
      </c>
      <c r="M11" s="92">
        <f>IF($C11,AND((256+$M5)&gt;=4,ISODD((256+$M5)/4)),AND($M5&gt;=4,ISODD($M5/4)))*1</f>
        <v>1</v>
      </c>
      <c r="N11" s="92">
        <f>IF($D11,AND((256+$M6)&gt;=4,ISODD((256+$M6)/4)),AND($M6&gt;=4,ISODD($M6/4)))*1</f>
        <v>1</v>
      </c>
      <c r="O11" s="225">
        <f>IF($C11,AND((256+$M5)&gt;=2,ISODD((256+$M5)/2)),AND($M5&gt;=2,ISODD($M5/2)))*1</f>
        <v>0</v>
      </c>
      <c r="P11" s="225">
        <f>IF($D11,AND((256+$M6)&gt;=2,ISODD((256+$M6)/2)),AND($M6&gt;=2,ISODD($M6/2)))*1</f>
        <v>1</v>
      </c>
      <c r="Q11" s="92">
        <f>IF($C11,ISODD(256+$M5),ISODD($M5))*1</f>
        <v>1</v>
      </c>
      <c r="R11" s="93">
        <f>IF($D11,ISODD(256+$M6),ISODD($M6))*1</f>
        <v>1</v>
      </c>
      <c r="S11" s="63" t="s">
        <v>65</v>
      </c>
      <c r="T11" s="58" t="s">
        <v>66</v>
      </c>
      <c r="U11" s="58"/>
      <c r="AG11"/>
    </row>
    <row r="12" spans="1:50" ht="15.95" customHeight="1" x14ac:dyDescent="0.25">
      <c r="A12" s="60"/>
      <c r="B12" s="45"/>
      <c r="C12" s="226">
        <f>C11</f>
        <v>0</v>
      </c>
      <c r="D12" s="226">
        <f>IF($F$6,NOT(D11),D11)*1</f>
        <v>0</v>
      </c>
      <c r="E12" s="94">
        <f>E11</f>
        <v>0</v>
      </c>
      <c r="F12" s="94">
        <f>IF($F$6,NOT(F11),F11)*1</f>
        <v>0</v>
      </c>
      <c r="G12" s="226">
        <f>G11</f>
        <v>1</v>
      </c>
      <c r="H12" s="226">
        <f>IF($F$6,NOT(H11),H11)*1</f>
        <v>0</v>
      </c>
      <c r="I12" s="94">
        <f>I11</f>
        <v>0</v>
      </c>
      <c r="J12" s="94">
        <f>IF($F$6,NOT(J11),J11)*1</f>
        <v>0</v>
      </c>
      <c r="K12" s="226">
        <f>K11</f>
        <v>1</v>
      </c>
      <c r="L12" s="226">
        <f>IF($F$6,NOT(L11),L11)*1</f>
        <v>0</v>
      </c>
      <c r="M12" s="94">
        <f>M11</f>
        <v>1</v>
      </c>
      <c r="N12" s="94">
        <f>IF($F$6,NOT(N11),N11)*1</f>
        <v>1</v>
      </c>
      <c r="O12" s="226">
        <f>O11</f>
        <v>0</v>
      </c>
      <c r="P12" s="226">
        <f>IF($F$6,NOT(P11),P11)*1</f>
        <v>1</v>
      </c>
      <c r="Q12" s="94">
        <f>Q11</f>
        <v>1</v>
      </c>
      <c r="R12" s="94">
        <f>IF($F$6,NOT(R11),R11)*1</f>
        <v>1</v>
      </c>
      <c r="S12" s="63" t="s">
        <v>65</v>
      </c>
      <c r="T12" s="58" t="s">
        <v>67</v>
      </c>
      <c r="U12" s="67"/>
      <c r="AG12"/>
    </row>
    <row r="13" spans="1:50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  <c r="AG13"/>
      <c r="AH13"/>
      <c r="AI13"/>
    </row>
    <row r="14" spans="1:50" ht="15.95" customHeight="1" thickBot="1" x14ac:dyDescent="0.3">
      <c r="A14" s="60"/>
      <c r="B14" s="95"/>
      <c r="C14" s="227">
        <f t="shared" ref="C14" si="2">AND(C12,D12)*1</f>
        <v>0</v>
      </c>
      <c r="D14" s="227">
        <f t="shared" ref="D14" si="3">IF(C12,NOT(D12),D12)*1</f>
        <v>0</v>
      </c>
      <c r="E14" s="96">
        <f t="shared" ref="E14" si="4">AND(E12,F12)*1</f>
        <v>0</v>
      </c>
      <c r="F14" s="96">
        <f t="shared" ref="F14" si="5">IF(E12,NOT(F12),F12)*1</f>
        <v>0</v>
      </c>
      <c r="G14" s="227">
        <f t="shared" ref="G14" si="6">AND(G12,H12)*1</f>
        <v>0</v>
      </c>
      <c r="H14" s="227">
        <f t="shared" ref="H14" si="7">IF(G12,NOT(H12),H12)*1</f>
        <v>1</v>
      </c>
      <c r="I14" s="96">
        <f t="shared" ref="I14" si="8">AND(I12,J12)*1</f>
        <v>0</v>
      </c>
      <c r="J14" s="96">
        <f t="shared" ref="J14" si="9">IF(I12,NOT(J12),J12)*1</f>
        <v>0</v>
      </c>
      <c r="K14" s="227">
        <f t="shared" ref="K14" si="10">AND(K12,L12)*1</f>
        <v>0</v>
      </c>
      <c r="L14" s="227">
        <f t="shared" ref="L14" si="11">IF(K12,NOT(L12),L12)*1</f>
        <v>1</v>
      </c>
      <c r="M14" s="96">
        <f t="shared" ref="M14" si="12">AND(M12,N12)*1</f>
        <v>1</v>
      </c>
      <c r="N14" s="96">
        <f t="shared" ref="N14" si="13">IF(M12,NOT(N12),N12)*1</f>
        <v>0</v>
      </c>
      <c r="O14" s="227">
        <f>AND(O12,P12)*1</f>
        <v>0</v>
      </c>
      <c r="P14" s="227">
        <f>IF(O12,NOT(P12),P12)*1</f>
        <v>1</v>
      </c>
      <c r="Q14" s="96">
        <f>AND(Q12,R12)*1</f>
        <v>1</v>
      </c>
      <c r="R14" s="96">
        <f>IF(Q12,NOT(R12),R12)*1</f>
        <v>0</v>
      </c>
      <c r="S14" s="53">
        <f t="shared" ref="S14:S21" si="14">$F$6</f>
        <v>0</v>
      </c>
      <c r="T14" s="58" t="s">
        <v>92</v>
      </c>
      <c r="U14" s="67"/>
      <c r="AG14"/>
      <c r="AH14"/>
      <c r="AI14"/>
    </row>
    <row r="15" spans="1:50" ht="15.95" customHeight="1" x14ac:dyDescent="0.25">
      <c r="A15" s="60"/>
      <c r="B15" s="95"/>
      <c r="C15" s="4"/>
      <c r="D15" s="4"/>
      <c r="G15" s="4"/>
      <c r="H15" s="4"/>
      <c r="K15" s="4"/>
      <c r="L15" s="4"/>
      <c r="O15" s="243" t="s">
        <v>124</v>
      </c>
      <c r="P15" s="244" t="s">
        <v>117</v>
      </c>
      <c r="Q15" s="291" t="s">
        <v>100</v>
      </c>
      <c r="R15" s="292"/>
      <c r="S15" s="53"/>
      <c r="T15" s="58"/>
      <c r="U15" s="67"/>
    </row>
    <row r="16" spans="1:50" ht="15.95" customHeight="1" x14ac:dyDescent="0.25">
      <c r="A16" s="53"/>
      <c r="C16" s="4"/>
      <c r="D16" s="4"/>
      <c r="G16" s="4"/>
      <c r="H16" s="4"/>
      <c r="K16" s="4"/>
      <c r="L16" s="4"/>
      <c r="M16" s="171" t="s">
        <v>123</v>
      </c>
      <c r="N16" s="179" t="s">
        <v>116</v>
      </c>
      <c r="O16" s="279" t="s">
        <v>99</v>
      </c>
      <c r="P16" s="280"/>
      <c r="Q16" s="109"/>
      <c r="R16" s="109"/>
      <c r="S16" s="53"/>
      <c r="T16" s="160"/>
      <c r="U16" s="67"/>
    </row>
    <row r="17" spans="1:26" ht="15.95" customHeight="1" x14ac:dyDescent="0.25">
      <c r="A17" s="83"/>
      <c r="C17" s="4"/>
      <c r="D17" s="4"/>
      <c r="G17" s="4"/>
      <c r="H17" s="4"/>
      <c r="K17" s="164" t="s">
        <v>122</v>
      </c>
      <c r="L17" s="102" t="s">
        <v>115</v>
      </c>
      <c r="M17" s="281" t="s">
        <v>98</v>
      </c>
      <c r="N17" s="280"/>
      <c r="O17" s="109"/>
      <c r="P17" s="109"/>
      <c r="Q17" s="109"/>
      <c r="R17" s="109"/>
      <c r="S17" s="53"/>
      <c r="T17" s="67"/>
    </row>
    <row r="18" spans="1:26" ht="15.95" customHeight="1" x14ac:dyDescent="0.25">
      <c r="A18" s="83"/>
      <c r="C18" s="4"/>
      <c r="D18" s="4"/>
      <c r="G18" s="4"/>
      <c r="H18" s="4"/>
      <c r="I18" s="171" t="s">
        <v>121</v>
      </c>
      <c r="J18" s="179" t="s">
        <v>114</v>
      </c>
      <c r="K18" s="281" t="s">
        <v>97</v>
      </c>
      <c r="L18" s="280"/>
      <c r="M18" s="236"/>
      <c r="N18" s="109"/>
      <c r="O18" s="109"/>
      <c r="P18" s="109"/>
      <c r="Q18" s="109"/>
      <c r="R18" s="109"/>
      <c r="S18" s="53"/>
      <c r="T18" s="67"/>
    </row>
    <row r="19" spans="1:26" ht="15.95" customHeight="1" x14ac:dyDescent="0.25">
      <c r="A19" s="83"/>
      <c r="C19" s="4"/>
      <c r="D19" s="4"/>
      <c r="G19" s="164" t="s">
        <v>120</v>
      </c>
      <c r="H19" s="103" t="s">
        <v>113</v>
      </c>
      <c r="I19" s="281" t="s">
        <v>96</v>
      </c>
      <c r="J19" s="280"/>
      <c r="K19" s="109"/>
      <c r="L19" s="109"/>
      <c r="M19" s="109"/>
      <c r="N19" s="109"/>
      <c r="O19" s="109"/>
      <c r="P19" s="109"/>
      <c r="Q19" s="109"/>
      <c r="R19" s="109"/>
      <c r="S19" s="53"/>
      <c r="T19" s="67"/>
    </row>
    <row r="20" spans="1:26" ht="15.95" customHeight="1" x14ac:dyDescent="0.25">
      <c r="A20" s="83"/>
      <c r="C20" s="4"/>
      <c r="D20" s="4"/>
      <c r="E20" s="164" t="s">
        <v>119</v>
      </c>
      <c r="F20" s="102" t="s">
        <v>112</v>
      </c>
      <c r="G20" s="281" t="s">
        <v>95</v>
      </c>
      <c r="H20" s="280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53"/>
      <c r="T20" s="67"/>
    </row>
    <row r="21" spans="1:26" ht="15.95" customHeight="1" x14ac:dyDescent="0.25">
      <c r="A21" s="83"/>
      <c r="B21" s="98" t="s">
        <v>61</v>
      </c>
      <c r="C21" s="164" t="s">
        <v>118</v>
      </c>
      <c r="D21" s="102" t="s">
        <v>111</v>
      </c>
      <c r="E21" s="281" t="s">
        <v>94</v>
      </c>
      <c r="F21" s="280"/>
      <c r="G21" s="284"/>
      <c r="H21" s="293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53">
        <f t="shared" si="14"/>
        <v>0</v>
      </c>
      <c r="T21" s="67"/>
    </row>
    <row r="22" spans="1:26" ht="15.95" customHeight="1" x14ac:dyDescent="0.25">
      <c r="A22" s="83"/>
      <c r="B22" s="45"/>
      <c r="C22" s="282" t="s">
        <v>131</v>
      </c>
      <c r="D22" s="283"/>
      <c r="E22" s="284" t="s">
        <v>131</v>
      </c>
      <c r="F22" s="285"/>
      <c r="G22" s="258" t="s">
        <v>131</v>
      </c>
      <c r="H22" s="259"/>
      <c r="I22" s="258" t="s">
        <v>131</v>
      </c>
      <c r="J22" s="259"/>
      <c r="K22" s="258" t="s">
        <v>131</v>
      </c>
      <c r="L22" s="259"/>
      <c r="M22" s="258" t="s">
        <v>131</v>
      </c>
      <c r="N22" s="259"/>
      <c r="O22" s="258" t="s">
        <v>131</v>
      </c>
      <c r="P22" s="259"/>
      <c r="Q22" s="258" t="s">
        <v>131</v>
      </c>
      <c r="R22" s="259"/>
      <c r="S22" s="58"/>
      <c r="T22" s="67"/>
    </row>
    <row r="23" spans="1:26" ht="15.95" customHeight="1" x14ac:dyDescent="0.25">
      <c r="A23" s="83"/>
      <c r="B23" s="45"/>
      <c r="C23" s="260" t="s">
        <v>69</v>
      </c>
      <c r="D23" s="257"/>
      <c r="E23" s="258" t="s">
        <v>37</v>
      </c>
      <c r="F23" s="259"/>
      <c r="G23" s="260" t="s">
        <v>38</v>
      </c>
      <c r="H23" s="257"/>
      <c r="I23" s="258" t="s">
        <v>39</v>
      </c>
      <c r="J23" s="259"/>
      <c r="K23" s="260" t="s">
        <v>40</v>
      </c>
      <c r="L23" s="257"/>
      <c r="M23" s="258" t="s">
        <v>41</v>
      </c>
      <c r="N23" s="259"/>
      <c r="O23" s="260" t="s">
        <v>42</v>
      </c>
      <c r="P23" s="257"/>
      <c r="Q23" s="258" t="s">
        <v>36</v>
      </c>
      <c r="R23" s="259"/>
      <c r="S23" s="54"/>
      <c r="T23" s="63"/>
      <c r="U23" s="89"/>
    </row>
    <row r="24" spans="1:26" ht="15.95" customHeight="1" x14ac:dyDescent="0.25">
      <c r="A24" s="83"/>
      <c r="B24" s="45"/>
      <c r="C24" s="260" t="s">
        <v>60</v>
      </c>
      <c r="D24" s="257"/>
      <c r="E24" s="258" t="s">
        <v>60</v>
      </c>
      <c r="F24" s="259"/>
      <c r="G24" s="260" t="s">
        <v>60</v>
      </c>
      <c r="H24" s="257"/>
      <c r="I24" s="258" t="s">
        <v>60</v>
      </c>
      <c r="J24" s="259"/>
      <c r="K24" s="260" t="s">
        <v>60</v>
      </c>
      <c r="L24" s="257"/>
      <c r="M24" s="258" t="s">
        <v>60</v>
      </c>
      <c r="N24" s="259"/>
      <c r="O24" s="260" t="s">
        <v>60</v>
      </c>
      <c r="P24" s="257"/>
      <c r="Q24" s="258" t="s">
        <v>60</v>
      </c>
      <c r="R24" s="259"/>
      <c r="S24" s="54" t="s">
        <v>61</v>
      </c>
      <c r="T24" s="54" t="s">
        <v>61</v>
      </c>
      <c r="U24" s="89" t="s">
        <v>62</v>
      </c>
    </row>
    <row r="25" spans="1:26" ht="15.95" customHeight="1" x14ac:dyDescent="0.25">
      <c r="A25" s="83"/>
      <c r="D25" s="45"/>
      <c r="E25" s="45"/>
      <c r="F25" s="45"/>
      <c r="G25" s="45"/>
      <c r="J25" s="45"/>
      <c r="K25" s="105" t="s">
        <v>24</v>
      </c>
      <c r="L25" s="105"/>
      <c r="M25" s="105"/>
      <c r="N25" s="105"/>
      <c r="O25" s="70" t="str">
        <f>IF(C$12&lt;&gt;D$12,"NO",IF(AND(C$12=D$12,C$12=C22),"NO","YES"))</f>
        <v>YES</v>
      </c>
      <c r="P25" s="45"/>
      <c r="Q25" s="45"/>
      <c r="R25" s="45"/>
      <c r="S25" s="45"/>
      <c r="T25" s="45"/>
      <c r="U25" s="70"/>
    </row>
    <row r="26" spans="1:26" ht="15.95" customHeight="1" x14ac:dyDescent="0.25">
      <c r="A26" s="83"/>
      <c r="B26" s="45"/>
      <c r="C26" s="45"/>
      <c r="D26" s="45"/>
      <c r="E26" s="45"/>
      <c r="F26" s="45"/>
      <c r="G26" s="45"/>
      <c r="H26" s="45"/>
      <c r="I26" s="45"/>
      <c r="J26" s="45"/>
      <c r="P26" s="45"/>
      <c r="Q26" s="45"/>
      <c r="R26" s="45"/>
      <c r="S26" s="45"/>
      <c r="T26" s="45"/>
      <c r="U26" s="70"/>
    </row>
    <row r="27" spans="1:26" ht="15.95" customHeight="1" x14ac:dyDescent="0.25">
      <c r="A27" s="83"/>
      <c r="T27" s="45"/>
      <c r="U27" s="70"/>
    </row>
    <row r="28" spans="1:26" ht="15.95" customHeight="1" x14ac:dyDescent="0.25"/>
    <row r="29" spans="1:26" ht="15.95" customHeight="1" x14ac:dyDescent="0.25"/>
    <row r="30" spans="1:26" ht="15.95" customHeight="1" x14ac:dyDescent="0.25">
      <c r="Z30" s="170"/>
    </row>
    <row r="31" spans="1:26" ht="15.95" customHeight="1" x14ac:dyDescent="0.25"/>
    <row r="32" spans="1:26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</sheetData>
  <mergeCells count="32">
    <mergeCell ref="C22:D22"/>
    <mergeCell ref="E22:F22"/>
    <mergeCell ref="G22:H22"/>
    <mergeCell ref="I22:J22"/>
    <mergeCell ref="K22:L22"/>
    <mergeCell ref="M22:N22"/>
    <mergeCell ref="O22:P22"/>
    <mergeCell ref="Q22:R22"/>
    <mergeCell ref="G21:H21"/>
    <mergeCell ref="O23:P23"/>
    <mergeCell ref="Q23:R23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C24:D24"/>
    <mergeCell ref="E24:F24"/>
    <mergeCell ref="G24:H24"/>
    <mergeCell ref="I24:J24"/>
    <mergeCell ref="K24:L24"/>
    <mergeCell ref="O16:P16"/>
    <mergeCell ref="Q15:R15"/>
    <mergeCell ref="E21:F21"/>
    <mergeCell ref="G20:H20"/>
    <mergeCell ref="I19:J19"/>
    <mergeCell ref="K18:L18"/>
    <mergeCell ref="M17:N17"/>
  </mergeCells>
  <conditionalFormatting sqref="R8">
    <cfRule type="containsText" dxfId="78" priority="16" operator="containsText" text="NO">
      <formula>NOT(ISERROR(SEARCH("NO",R8)))</formula>
    </cfRule>
    <cfRule type="containsText" dxfId="77" priority="17" operator="containsText" text="YES">
      <formula>NOT(ISERROR(SEARCH("YES",R8)))</formula>
    </cfRule>
  </conditionalFormatting>
  <conditionalFormatting sqref="O25">
    <cfRule type="containsText" dxfId="76" priority="14" operator="containsText" text="NO">
      <formula>NOT(ISERROR(SEARCH("NO",O25)))</formula>
    </cfRule>
    <cfRule type="containsText" dxfId="75" priority="15" operator="containsText" text="YES">
      <formula>NOT(ISERROR(SEARCH("YES",O25)))</formula>
    </cfRule>
  </conditionalFormatting>
  <conditionalFormatting sqref="M5:M6">
    <cfRule type="cellIs" dxfId="74" priority="13" operator="notBetween">
      <formula>-127</formula>
      <formula>127</formula>
    </cfRule>
  </conditionalFormatting>
  <pageMargins left="0.7" right="0.7" top="0.75" bottom="0.75" header="0.3" footer="0.3"/>
  <ignoredErrors>
    <ignoredError sqref="D12:R14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workbookViewId="0">
      <selection activeCell="S3" sqref="S3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2" customWidth="1"/>
    <col min="22" max="45" width="5.7109375" style="80" customWidth="1"/>
  </cols>
  <sheetData>
    <row r="1" spans="1:45" ht="18.75" x14ac:dyDescent="0.3">
      <c r="B1" s="43" t="s">
        <v>187</v>
      </c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</row>
    <row r="2" spans="1:45" ht="15.95" customHeight="1" x14ac:dyDescent="0.25">
      <c r="X2" s="7"/>
      <c r="Y2" s="7"/>
      <c r="Z2" s="7"/>
      <c r="AA2" s="7"/>
      <c r="AB2" s="7"/>
      <c r="AC2" s="71"/>
      <c r="AD2" s="7"/>
      <c r="AE2" s="7"/>
      <c r="AF2" s="71"/>
      <c r="AG2" s="7"/>
      <c r="AH2" s="7"/>
      <c r="AI2" s="245"/>
      <c r="AJ2" s="7"/>
      <c r="AK2" s="7"/>
      <c r="AL2" s="7"/>
      <c r="AM2" s="7"/>
      <c r="AN2" s="7"/>
      <c r="AO2" s="71"/>
      <c r="AP2" s="7"/>
      <c r="AQ2" s="7"/>
      <c r="AR2" s="71"/>
      <c r="AS2" s="245"/>
    </row>
    <row r="3" spans="1:45" ht="15.95" customHeight="1" x14ac:dyDescent="0.25">
      <c r="X3" s="7"/>
      <c r="Y3" s="7"/>
      <c r="Z3" s="7"/>
      <c r="AA3" s="7"/>
      <c r="AB3" s="7"/>
      <c r="AC3" s="71"/>
      <c r="AD3" s="71"/>
      <c r="AE3" s="71"/>
      <c r="AF3" s="71"/>
      <c r="AG3" s="7"/>
      <c r="AH3" s="7"/>
      <c r="AI3" s="71"/>
      <c r="AJ3" s="7"/>
      <c r="AK3" s="7"/>
      <c r="AL3" s="7"/>
      <c r="AM3" s="7"/>
      <c r="AN3" s="7"/>
      <c r="AO3" s="71"/>
      <c r="AP3" s="71"/>
      <c r="AQ3" s="71"/>
      <c r="AR3" s="71"/>
      <c r="AS3" s="245"/>
    </row>
    <row r="4" spans="1:45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  <c r="X4" s="7"/>
      <c r="Y4" s="7"/>
      <c r="Z4" s="7"/>
      <c r="AA4" s="7"/>
      <c r="AB4" s="7"/>
      <c r="AC4" s="71"/>
      <c r="AD4" s="71"/>
      <c r="AE4" s="71"/>
      <c r="AF4" s="71"/>
      <c r="AG4" s="7"/>
      <c r="AH4" s="7"/>
      <c r="AI4" s="71"/>
      <c r="AJ4" s="7"/>
      <c r="AK4" s="7"/>
      <c r="AL4" s="7"/>
      <c r="AM4" s="7"/>
      <c r="AN4" s="7"/>
      <c r="AO4" s="71"/>
      <c r="AP4" s="71"/>
      <c r="AQ4" s="71"/>
      <c r="AR4" s="71"/>
      <c r="AS4" s="246"/>
    </row>
    <row r="5" spans="1:45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45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  <c r="X5" s="7"/>
      <c r="Y5" s="7"/>
      <c r="Z5" s="7"/>
      <c r="AA5" s="7"/>
      <c r="AB5" s="7"/>
      <c r="AC5" s="71"/>
      <c r="AD5" s="71"/>
      <c r="AE5" s="71"/>
      <c r="AF5" s="71"/>
      <c r="AG5" s="7"/>
      <c r="AH5" s="7"/>
      <c r="AI5" s="71"/>
      <c r="AJ5" s="7"/>
      <c r="AK5" s="7"/>
      <c r="AL5" s="7"/>
      <c r="AM5" s="7"/>
      <c r="AN5" s="7"/>
      <c r="AO5" s="71"/>
      <c r="AP5" s="71"/>
      <c r="AQ5" s="71"/>
      <c r="AR5" s="71"/>
      <c r="AS5" s="245"/>
    </row>
    <row r="6" spans="1:45" ht="15.95" customHeight="1" x14ac:dyDescent="0.25">
      <c r="A6" s="83"/>
      <c r="B6" s="45"/>
      <c r="C6" s="87" t="s">
        <v>108</v>
      </c>
      <c r="D6" s="88"/>
      <c r="E6" s="88"/>
      <c r="F6" s="51">
        <v>0</v>
      </c>
      <c r="G6" s="45"/>
      <c r="H6" s="84"/>
      <c r="I6" s="84"/>
      <c r="J6" s="84"/>
      <c r="K6" s="84"/>
      <c r="L6" s="85" t="s">
        <v>4</v>
      </c>
      <c r="M6" s="86">
        <v>7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  <c r="X6" s="7"/>
      <c r="Y6" s="7"/>
      <c r="Z6" s="7"/>
      <c r="AA6" s="7"/>
      <c r="AB6" s="7"/>
      <c r="AC6" s="71"/>
      <c r="AD6" s="71"/>
      <c r="AE6" s="71"/>
      <c r="AF6" s="71"/>
      <c r="AG6" s="7"/>
      <c r="AH6" s="7"/>
      <c r="AI6" s="71"/>
      <c r="AJ6" s="7"/>
      <c r="AK6" s="7"/>
      <c r="AL6" s="7"/>
      <c r="AM6" s="7"/>
      <c r="AN6" s="7"/>
      <c r="AO6" s="71"/>
      <c r="AP6" s="71"/>
      <c r="AQ6" s="71"/>
      <c r="AR6" s="71"/>
      <c r="AS6" s="245"/>
    </row>
    <row r="7" spans="1:45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52</v>
      </c>
      <c r="N7" s="45"/>
      <c r="O7" s="45"/>
      <c r="P7" s="45"/>
      <c r="Q7" s="45"/>
      <c r="R7" s="45"/>
      <c r="S7" s="45"/>
      <c r="T7" s="45"/>
      <c r="U7" s="70"/>
      <c r="X7" s="7"/>
      <c r="Y7" s="7"/>
      <c r="Z7" s="7"/>
      <c r="AA7" s="7"/>
      <c r="AB7" s="7"/>
      <c r="AC7" s="71"/>
      <c r="AD7" s="71"/>
      <c r="AE7" s="71"/>
      <c r="AF7" s="71"/>
      <c r="AG7" s="7"/>
      <c r="AH7" s="7"/>
      <c r="AI7" s="7"/>
      <c r="AJ7" s="7"/>
      <c r="AK7" s="7"/>
      <c r="AL7" s="7"/>
      <c r="AM7" s="7"/>
      <c r="AN7" s="7"/>
      <c r="AO7" s="71"/>
      <c r="AP7" s="71"/>
      <c r="AQ7" s="71"/>
      <c r="AR7" s="71"/>
      <c r="AS7" s="245"/>
    </row>
    <row r="8" spans="1:45" ht="15.95" customHeight="1" thickBot="1" x14ac:dyDescent="0.3">
      <c r="A8" s="83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>
        <f>Q22+2*O22+4*M22+8*K22+16*I22+32*G22+64*E22-128*C22</f>
        <v>52</v>
      </c>
      <c r="N8" s="105" t="s">
        <v>23</v>
      </c>
      <c r="O8" s="105"/>
      <c r="P8" s="105"/>
      <c r="Q8" s="105"/>
      <c r="R8" s="73" t="str">
        <f>IF(M8=M7,"YES","NO")</f>
        <v>YES</v>
      </c>
      <c r="S8" s="45"/>
      <c r="T8" s="45"/>
      <c r="U8" s="70"/>
    </row>
    <row r="9" spans="1:45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  <c r="AG9"/>
    </row>
    <row r="10" spans="1:45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  <c r="AG10"/>
    </row>
    <row r="11" spans="1:45" ht="15.95" customHeight="1" thickBot="1" x14ac:dyDescent="0.3">
      <c r="A11" s="60"/>
      <c r="B11" s="45"/>
      <c r="C11" s="224">
        <f>IF(M5&gt;=0,0,1)</f>
        <v>0</v>
      </c>
      <c r="D11" s="225">
        <f>IF(M6&gt;=0,0,1)</f>
        <v>0</v>
      </c>
      <c r="E11" s="92">
        <f>IF($C11,AND((256+$M5)&gt;=64,ISODD((256+$M5)/64)),AND($M5&gt;=64,ISODD($M5/64)))*1</f>
        <v>0</v>
      </c>
      <c r="F11" s="92">
        <f>IF($D11,AND((256+$M6)&gt;=64,ISODD((256+$M6)/64)),AND($M6&gt;=64,ISODD($M6/64)))*1</f>
        <v>0</v>
      </c>
      <c r="G11" s="225">
        <f>IF(C11,AND((256+$M5)&gt;=32,ISODD((256+$M5)/32)),AND($M5&gt;=32,ISODD($M5/32)))*1</f>
        <v>1</v>
      </c>
      <c r="H11" s="225">
        <f>IF(D11,AND((256+$M6)&gt;=32,ISODD((256+$M6)/32)),AND($M6&gt;=32,ISODD($M6/32)))*1</f>
        <v>0</v>
      </c>
      <c r="I11" s="92">
        <f>IF($C11,AND((256+$M5)&gt;=16,ISODD((256+$M5)/16)),AND($M5&gt;=16,ISODD($M5/16)))*1</f>
        <v>0</v>
      </c>
      <c r="J11" s="92">
        <f>IF($D11,AND((256+$M6)&gt;=16,ISODD((256+$M6)/16)),AND($M6&gt;=16,ISODD($M6/16)))*1</f>
        <v>0</v>
      </c>
      <c r="K11" s="225">
        <f>IF($C11,AND((256+$M5)&gt;=8,ISODD((256+$M5)/8)),AND($M5&gt;=8,ISODD($M5/8)))*1</f>
        <v>1</v>
      </c>
      <c r="L11" s="225">
        <f>IF($D11,AND((256+$M6)&gt;=8,ISODD((256+$M6)/8)),AND($M6&gt;=8,ISODD($M6/8)))*1</f>
        <v>0</v>
      </c>
      <c r="M11" s="92">
        <f>IF($C11,AND((256+$M5)&gt;=4,ISODD((256+$M5)/4)),AND($M5&gt;=4,ISODD($M5/4)))*1</f>
        <v>1</v>
      </c>
      <c r="N11" s="92">
        <f>IF($D11,AND((256+$M6)&gt;=4,ISODD((256+$M6)/4)),AND($M6&gt;=4,ISODD($M6/4)))*1</f>
        <v>1</v>
      </c>
      <c r="O11" s="225">
        <f>IF($C11,AND((256+$M5)&gt;=2,ISODD((256+$M5)/2)),AND($M5&gt;=2,ISODD($M5/2)))*1</f>
        <v>0</v>
      </c>
      <c r="P11" s="225">
        <f>IF($D11,AND((256+$M6)&gt;=2,ISODD((256+$M6)/2)),AND($M6&gt;=2,ISODD($M6/2)))*1</f>
        <v>1</v>
      </c>
      <c r="Q11" s="92">
        <f>IF($C11,ISODD(256+$M5),ISODD($M5))*1</f>
        <v>1</v>
      </c>
      <c r="R11" s="93">
        <f>IF($D11,ISODD(256+$M6),ISODD($M6))*1</f>
        <v>1</v>
      </c>
      <c r="S11" s="63" t="s">
        <v>65</v>
      </c>
      <c r="T11" s="58" t="s">
        <v>66</v>
      </c>
      <c r="U11" s="58"/>
      <c r="AG11"/>
    </row>
    <row r="12" spans="1:45" ht="15.95" customHeight="1" x14ac:dyDescent="0.25">
      <c r="A12" s="60"/>
      <c r="B12" s="45"/>
      <c r="C12" s="226">
        <f>C11</f>
        <v>0</v>
      </c>
      <c r="D12" s="226">
        <f>IF($F$6,NOT(D11),D11)*1</f>
        <v>0</v>
      </c>
      <c r="E12" s="94">
        <f>E11</f>
        <v>0</v>
      </c>
      <c r="F12" s="94">
        <f>IF($F$6,NOT(F11),F11)*1</f>
        <v>0</v>
      </c>
      <c r="G12" s="226">
        <f>G11</f>
        <v>1</v>
      </c>
      <c r="H12" s="226">
        <f>IF($F$6,NOT(H11),H11)*1</f>
        <v>0</v>
      </c>
      <c r="I12" s="94">
        <f>I11</f>
        <v>0</v>
      </c>
      <c r="J12" s="94">
        <f>IF($F$6,NOT(J11),J11)*1</f>
        <v>0</v>
      </c>
      <c r="K12" s="226">
        <f>K11</f>
        <v>1</v>
      </c>
      <c r="L12" s="226">
        <f>IF($F$6,NOT(L11),L11)*1</f>
        <v>0</v>
      </c>
      <c r="M12" s="94">
        <f>M11</f>
        <v>1</v>
      </c>
      <c r="N12" s="94">
        <f>IF($F$6,NOT(N11),N11)*1</f>
        <v>1</v>
      </c>
      <c r="O12" s="226">
        <f>O11</f>
        <v>0</v>
      </c>
      <c r="P12" s="226">
        <f>IF($F$6,NOT(P11),P11)*1</f>
        <v>1</v>
      </c>
      <c r="Q12" s="94">
        <f>Q11</f>
        <v>1</v>
      </c>
      <c r="R12" s="94">
        <f>IF($F$6,NOT(R11),R11)*1</f>
        <v>1</v>
      </c>
      <c r="S12" s="63" t="s">
        <v>65</v>
      </c>
      <c r="T12" s="58" t="s">
        <v>67</v>
      </c>
      <c r="U12" s="67"/>
      <c r="AG12"/>
    </row>
    <row r="13" spans="1:45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  <c r="AG13"/>
      <c r="AH13"/>
      <c r="AI13"/>
    </row>
    <row r="14" spans="1:45" ht="15.95" customHeight="1" thickBot="1" x14ac:dyDescent="0.3">
      <c r="A14" s="60"/>
      <c r="B14" s="95"/>
      <c r="C14" s="227">
        <f t="shared" ref="C14" si="0">AND(C12,D12)*1</f>
        <v>0</v>
      </c>
      <c r="D14" s="227">
        <f t="shared" ref="D14" si="1">IF(C12,NOT(D12),D12)*1</f>
        <v>0</v>
      </c>
      <c r="E14" s="96">
        <f t="shared" ref="E14" si="2">AND(E12,F12)*1</f>
        <v>0</v>
      </c>
      <c r="F14" s="96">
        <f t="shared" ref="F14" si="3">IF(E12,NOT(F12),F12)*1</f>
        <v>0</v>
      </c>
      <c r="G14" s="227">
        <f t="shared" ref="G14" si="4">AND(G12,H12)*1</f>
        <v>0</v>
      </c>
      <c r="H14" s="227">
        <f t="shared" ref="H14" si="5">IF(G12,NOT(H12),H12)*1</f>
        <v>1</v>
      </c>
      <c r="I14" s="96">
        <f t="shared" ref="I14" si="6">AND(I12,J12)*1</f>
        <v>0</v>
      </c>
      <c r="J14" s="96">
        <f t="shared" ref="J14" si="7">IF(I12,NOT(J12),J12)*1</f>
        <v>0</v>
      </c>
      <c r="K14" s="227">
        <f t="shared" ref="K14" si="8">AND(K12,L12)*1</f>
        <v>0</v>
      </c>
      <c r="L14" s="227">
        <f t="shared" ref="L14" si="9">IF(K12,NOT(L12),L12)*1</f>
        <v>1</v>
      </c>
      <c r="M14" s="96">
        <f t="shared" ref="M14" si="10">AND(M12,N12)*1</f>
        <v>1</v>
      </c>
      <c r="N14" s="96">
        <f t="shared" ref="N14" si="11">IF(M12,NOT(N12),N12)*1</f>
        <v>0</v>
      </c>
      <c r="O14" s="227">
        <f>AND(O12,P12)*1</f>
        <v>0</v>
      </c>
      <c r="P14" s="227">
        <f>IF(O12,NOT(P12),P12)*1</f>
        <v>1</v>
      </c>
      <c r="Q14" s="96">
        <f>AND(Q12,R12)*1</f>
        <v>1</v>
      </c>
      <c r="R14" s="96">
        <f>IF(Q12,NOT(R12),R12)*1</f>
        <v>0</v>
      </c>
      <c r="S14" s="63" t="s">
        <v>65</v>
      </c>
      <c r="T14" s="58" t="s">
        <v>92</v>
      </c>
      <c r="U14" s="67"/>
      <c r="AG14"/>
      <c r="AH14"/>
      <c r="AI14"/>
    </row>
    <row r="15" spans="1:45" ht="15.95" customHeight="1" x14ac:dyDescent="0.25">
      <c r="A15" s="60"/>
      <c r="O15" s="241">
        <f>OR(O14,AND(P14,Q15))*1</f>
        <v>1</v>
      </c>
      <c r="P15" s="241">
        <f>AND(P14,R14)*1</f>
        <v>0</v>
      </c>
      <c r="Q15" s="241">
        <f>OR(Q14,AND(R14,S15))*1</f>
        <v>1</v>
      </c>
      <c r="R15" s="241">
        <f>OR(AND(Q12,R12),AND(S16,OR(Q12,R12)))*1</f>
        <v>1</v>
      </c>
      <c r="S15" s="63">
        <f>F6</f>
        <v>0</v>
      </c>
      <c r="T15" s="58"/>
      <c r="U15" s="67"/>
    </row>
    <row r="16" spans="1:45" ht="15.95" customHeight="1" x14ac:dyDescent="0.25">
      <c r="A16" s="53"/>
      <c r="M16" s="177">
        <f>OR(M14,AND(N14,O15))*1</f>
        <v>1</v>
      </c>
      <c r="N16" s="177">
        <f>AND(N14,P15)*1</f>
        <v>0</v>
      </c>
      <c r="O16" s="281">
        <f>OR(AND(O12,P12),AND(Q16,OR(O12,P12)))*1</f>
        <v>1</v>
      </c>
      <c r="P16" s="280"/>
      <c r="Q16" s="294"/>
      <c r="R16" s="295"/>
      <c r="S16" s="53"/>
      <c r="T16" s="160"/>
      <c r="U16" s="67"/>
    </row>
    <row r="17" spans="1:26" ht="15.95" customHeight="1" x14ac:dyDescent="0.25">
      <c r="A17" s="83"/>
      <c r="K17" s="177">
        <f>OR(K14,AND(L14,M16))*1</f>
        <v>1</v>
      </c>
      <c r="L17" s="177">
        <f>AND(L14,N16)*1</f>
        <v>0</v>
      </c>
      <c r="M17" s="281">
        <f>OR(AND(M12,N12),AND(O16,OR(M12,N12)))*1</f>
        <v>1</v>
      </c>
      <c r="N17" s="280"/>
    </row>
    <row r="18" spans="1:26" ht="15.95" customHeight="1" x14ac:dyDescent="0.25">
      <c r="A18" s="83"/>
      <c r="I18" s="177">
        <f>OR(I14,AND(J14,K17))*1</f>
        <v>0</v>
      </c>
      <c r="J18" s="177">
        <f>AND(J14,L17)*1</f>
        <v>0</v>
      </c>
      <c r="K18" s="281">
        <f>OR(AND(K12,L12),AND(M17,OR(K12,L12)))*1</f>
        <v>1</v>
      </c>
      <c r="L18" s="280"/>
    </row>
    <row r="19" spans="1:26" ht="15.95" customHeight="1" x14ac:dyDescent="0.25">
      <c r="A19" s="83"/>
      <c r="G19" s="177">
        <f>OR(G14,AND(H14,I18))*1</f>
        <v>0</v>
      </c>
      <c r="H19" s="177">
        <f>AND(H14,J18)*1</f>
        <v>0</v>
      </c>
      <c r="I19" s="281">
        <f>OR(AND(I12,J12),AND(K18,OR(I12,J12)))*1</f>
        <v>0</v>
      </c>
      <c r="J19" s="280"/>
    </row>
    <row r="20" spans="1:26" ht="15.95" customHeight="1" x14ac:dyDescent="0.25">
      <c r="A20" s="83"/>
      <c r="E20" s="177">
        <f>OR(E14,AND(F14,G19))*1</f>
        <v>0</v>
      </c>
      <c r="F20" s="177">
        <f>AND(F14,H19)*1</f>
        <v>0</v>
      </c>
      <c r="G20" s="281">
        <f>OR(AND(G12,H12),AND(I19,OR(G12,H12)))*1</f>
        <v>0</v>
      </c>
      <c r="H20" s="280"/>
    </row>
    <row r="21" spans="1:26" ht="15.95" customHeight="1" x14ac:dyDescent="0.25">
      <c r="A21" s="83"/>
      <c r="B21" s="242" t="s">
        <v>61</v>
      </c>
      <c r="C21" s="177">
        <f>OR(C14,AND(D14,E20))*1</f>
        <v>0</v>
      </c>
      <c r="D21" s="177">
        <f>AND(D14,F20)*1</f>
        <v>0</v>
      </c>
      <c r="E21" s="281">
        <f>OR(AND(E12,F12),AND(G20,OR(E12,F12)))*1</f>
        <v>0</v>
      </c>
      <c r="F21" s="280"/>
      <c r="I21" s="45"/>
      <c r="J21" s="45"/>
      <c r="P21" s="45"/>
      <c r="Q21" s="45"/>
      <c r="R21" s="45"/>
      <c r="S21" s="45"/>
      <c r="T21" s="45"/>
      <c r="U21" s="70"/>
    </row>
    <row r="22" spans="1:26" ht="15.95" customHeight="1" x14ac:dyDescent="0.25">
      <c r="C22" s="260">
        <f>IF(D14,NOT(E20),E20)*1</f>
        <v>0</v>
      </c>
      <c r="D22" s="257"/>
      <c r="E22" s="258">
        <f>IF(F14,NOT(G19),G19)*1</f>
        <v>0</v>
      </c>
      <c r="F22" s="259"/>
      <c r="G22" s="260">
        <f>IF(H14,NOT(I18),I18)*1</f>
        <v>1</v>
      </c>
      <c r="H22" s="257"/>
      <c r="I22" s="258">
        <f>IF(J14,NOT(K17),K17)*1</f>
        <v>1</v>
      </c>
      <c r="J22" s="259"/>
      <c r="K22" s="260">
        <f>IF(L14,NOT(M16),M16)*1</f>
        <v>0</v>
      </c>
      <c r="L22" s="257"/>
      <c r="M22" s="258">
        <f t="shared" ref="M22" si="12">IF(N14,NOT(O15),O15)*1</f>
        <v>1</v>
      </c>
      <c r="N22" s="259"/>
      <c r="O22" s="260">
        <f>IF(P14,NOT(Q15),Q15)*1</f>
        <v>0</v>
      </c>
      <c r="P22" s="257"/>
      <c r="Q22" s="258">
        <f>IF(R14,NOT(S15),S15)*1</f>
        <v>0</v>
      </c>
      <c r="R22" s="259"/>
      <c r="S22" s="58" t="s">
        <v>68</v>
      </c>
      <c r="T22" s="67"/>
    </row>
    <row r="23" spans="1:26" ht="15.95" customHeight="1" x14ac:dyDescent="0.25">
      <c r="C23" s="260" t="s">
        <v>69</v>
      </c>
      <c r="D23" s="257"/>
      <c r="E23" s="258" t="s">
        <v>37</v>
      </c>
      <c r="F23" s="259"/>
      <c r="G23" s="260" t="s">
        <v>38</v>
      </c>
      <c r="H23" s="257"/>
      <c r="I23" s="258" t="s">
        <v>39</v>
      </c>
      <c r="J23" s="259"/>
      <c r="K23" s="260" t="s">
        <v>40</v>
      </c>
      <c r="L23" s="257"/>
      <c r="M23" s="258" t="s">
        <v>41</v>
      </c>
      <c r="N23" s="259"/>
      <c r="O23" s="260" t="s">
        <v>42</v>
      </c>
      <c r="P23" s="257"/>
      <c r="Q23" s="258" t="s">
        <v>36</v>
      </c>
      <c r="R23" s="259"/>
      <c r="S23" s="54"/>
      <c r="T23" s="63"/>
      <c r="U23" s="89"/>
    </row>
    <row r="24" spans="1:26" ht="15.95" customHeight="1" x14ac:dyDescent="0.25">
      <c r="C24" s="260" t="s">
        <v>60</v>
      </c>
      <c r="D24" s="257"/>
      <c r="E24" s="258" t="s">
        <v>60</v>
      </c>
      <c r="F24" s="259"/>
      <c r="G24" s="260" t="s">
        <v>60</v>
      </c>
      <c r="H24" s="257"/>
      <c r="I24" s="258" t="s">
        <v>60</v>
      </c>
      <c r="J24" s="259"/>
      <c r="K24" s="260" t="s">
        <v>60</v>
      </c>
      <c r="L24" s="257"/>
      <c r="M24" s="258" t="s">
        <v>60</v>
      </c>
      <c r="N24" s="259"/>
      <c r="O24" s="260" t="s">
        <v>60</v>
      </c>
      <c r="P24" s="257"/>
      <c r="Q24" s="258" t="s">
        <v>60</v>
      </c>
      <c r="R24" s="259"/>
      <c r="S24" s="54" t="s">
        <v>61</v>
      </c>
      <c r="T24" s="54" t="s">
        <v>61</v>
      </c>
      <c r="U24" s="89" t="s">
        <v>62</v>
      </c>
    </row>
    <row r="25" spans="1:26" ht="15.95" customHeight="1" x14ac:dyDescent="0.25">
      <c r="D25" s="45"/>
      <c r="E25" s="45"/>
      <c r="F25" s="45"/>
      <c r="G25" s="45"/>
      <c r="J25" s="45"/>
      <c r="K25" s="105" t="s">
        <v>24</v>
      </c>
      <c r="L25" s="105"/>
      <c r="M25" s="105"/>
      <c r="N25" s="105"/>
      <c r="O25" s="70" t="str">
        <f>IF(C$12&lt;&gt;D$12,"NO",IF(AND(C$12=D$12,C$12=C$22),"NO","YES"))</f>
        <v>NO</v>
      </c>
      <c r="P25" s="45"/>
      <c r="Q25" s="45"/>
      <c r="R25" s="45"/>
      <c r="S25" s="45"/>
      <c r="T25" s="45"/>
      <c r="U25" s="70"/>
    </row>
    <row r="26" spans="1:26" ht="15.95" customHeight="1" x14ac:dyDescent="0.25"/>
    <row r="27" spans="1:26" ht="15.95" customHeight="1" x14ac:dyDescent="0.25"/>
    <row r="28" spans="1:26" ht="15.95" customHeight="1" x14ac:dyDescent="0.25"/>
    <row r="29" spans="1:26" ht="15.95" customHeight="1" x14ac:dyDescent="0.25">
      <c r="T29" s="160"/>
    </row>
    <row r="30" spans="1:26" ht="15.95" customHeight="1" x14ac:dyDescent="0.25">
      <c r="Z30" s="170"/>
    </row>
    <row r="31" spans="1:26" ht="15.95" customHeight="1" x14ac:dyDescent="0.25"/>
    <row r="32" spans="1:26" ht="15.95" customHeight="1" x14ac:dyDescent="0.25"/>
  </sheetData>
  <mergeCells count="31"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16:P16"/>
    <mergeCell ref="Q16:R16"/>
    <mergeCell ref="C22:D22"/>
    <mergeCell ref="E22:F22"/>
    <mergeCell ref="G22:H22"/>
    <mergeCell ref="I22:J22"/>
    <mergeCell ref="K22:L22"/>
    <mergeCell ref="M22:N22"/>
    <mergeCell ref="O22:P22"/>
    <mergeCell ref="Q22:R22"/>
    <mergeCell ref="E21:F21"/>
    <mergeCell ref="G20:H20"/>
    <mergeCell ref="I19:J19"/>
    <mergeCell ref="K18:L18"/>
    <mergeCell ref="M17:N17"/>
  </mergeCells>
  <conditionalFormatting sqref="R8">
    <cfRule type="containsText" dxfId="73" priority="12" operator="containsText" text="NO">
      <formula>NOT(ISERROR(SEARCH("NO",R8)))</formula>
    </cfRule>
    <cfRule type="containsText" dxfId="72" priority="13" operator="containsText" text="YES">
      <formula>NOT(ISERROR(SEARCH("YES",R8)))</formula>
    </cfRule>
  </conditionalFormatting>
  <conditionalFormatting sqref="O25">
    <cfRule type="containsText" dxfId="71" priority="10" operator="containsText" text="NO">
      <formula>NOT(ISERROR(SEARCH("NO",O25)))</formula>
    </cfRule>
    <cfRule type="containsText" dxfId="70" priority="11" operator="containsText" text="YES">
      <formula>NOT(ISERROR(SEARCH("YES",O25)))</formula>
    </cfRule>
  </conditionalFormatting>
  <conditionalFormatting sqref="M5:M6">
    <cfRule type="cellIs" dxfId="69" priority="9" operator="notBetween">
      <formula>-127</formula>
      <formula>127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D12:R14 O15:P1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workbookViewId="0">
      <selection activeCell="U30" sqref="U30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3" width="5.7109375" style="80" customWidth="1"/>
    <col min="24" max="25" width="5.7109375" customWidth="1"/>
  </cols>
  <sheetData>
    <row r="1" spans="1:23" ht="18.75" x14ac:dyDescent="0.3">
      <c r="B1" s="43" t="s">
        <v>209</v>
      </c>
    </row>
    <row r="2" spans="1:23" ht="15.95" customHeight="1" x14ac:dyDescent="0.25"/>
    <row r="3" spans="1:23" ht="15.95" customHeight="1" x14ac:dyDescent="0.25"/>
    <row r="4" spans="1:23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23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23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12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23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100">
        <f>IF(F6,M5-M6,M5+M6)</f>
        <v>77</v>
      </c>
      <c r="N7" s="45"/>
      <c r="O7" s="45"/>
      <c r="P7" s="45"/>
      <c r="Q7" s="45"/>
      <c r="R7" s="45"/>
      <c r="S7" s="45"/>
      <c r="T7" s="45"/>
      <c r="U7" s="70"/>
    </row>
    <row r="8" spans="1:23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Q20+2*O20+4*M20+8*K20+16*I20+32*G20+64*E20-128*C20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23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23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23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1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1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23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0</v>
      </c>
      <c r="M12" s="85">
        <f>M11</f>
        <v>0</v>
      </c>
      <c r="N12" s="85">
        <f>IF($F$6,NOT(N11),N11)*1</f>
        <v>0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23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</row>
    <row r="14" spans="1:23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0</v>
      </c>
      <c r="L14" s="223">
        <f t="shared" ref="L14" si="9">IF(K12,NOT(L12),L12)*1</f>
        <v>1</v>
      </c>
      <c r="M14" s="85">
        <f t="shared" ref="M14" si="10">AND(M12,N12)*1</f>
        <v>0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1</v>
      </c>
      <c r="Q14" s="85">
        <f>AND(Q12,R12)*1</f>
        <v>1</v>
      </c>
      <c r="R14" s="85">
        <f>IF(Q12,NOT(R12),R12)*1</f>
        <v>0</v>
      </c>
      <c r="S14" s="63">
        <f>$F$6</f>
        <v>1</v>
      </c>
      <c r="T14" s="58" t="s">
        <v>92</v>
      </c>
      <c r="U14" s="67"/>
    </row>
    <row r="15" spans="1:23" ht="15.95" customHeight="1" x14ac:dyDescent="0.25">
      <c r="A15" s="53"/>
      <c r="C15" s="109"/>
      <c r="D15" s="110" t="s">
        <v>126</v>
      </c>
      <c r="E15" s="109"/>
      <c r="F15" s="109"/>
      <c r="G15" s="109"/>
      <c r="H15" s="110" t="s">
        <v>127</v>
      </c>
      <c r="I15" s="109"/>
      <c r="J15" s="109"/>
      <c r="K15" s="109"/>
      <c r="L15" s="110" t="s">
        <v>128</v>
      </c>
      <c r="M15" s="109"/>
      <c r="N15" s="109"/>
      <c r="O15" s="109"/>
      <c r="P15" s="110" t="s">
        <v>117</v>
      </c>
      <c r="Q15" s="8"/>
      <c r="R15" s="8"/>
      <c r="S15" s="63" t="s">
        <v>65</v>
      </c>
    </row>
    <row r="16" spans="1:23" ht="15.95" customHeight="1" x14ac:dyDescent="0.25">
      <c r="A16" s="101"/>
      <c r="B16" s="45"/>
      <c r="C16" s="109"/>
      <c r="D16" s="110" t="s">
        <v>129</v>
      </c>
      <c r="E16" s="8"/>
      <c r="F16" s="8"/>
      <c r="G16" s="8"/>
      <c r="H16" s="8"/>
      <c r="I16" s="8"/>
      <c r="J16" s="8"/>
      <c r="K16" s="109"/>
      <c r="L16" s="110" t="s">
        <v>115</v>
      </c>
      <c r="M16" s="8"/>
      <c r="N16" s="8"/>
      <c r="O16" s="8"/>
      <c r="P16" s="8"/>
      <c r="Q16" s="8"/>
      <c r="R16" s="8"/>
      <c r="S16" s="63" t="s">
        <v>65</v>
      </c>
    </row>
    <row r="17" spans="1:23" ht="15.95" customHeight="1" x14ac:dyDescent="0.25">
      <c r="A17" s="101"/>
      <c r="B17" s="192" t="s">
        <v>61</v>
      </c>
      <c r="C17" s="109"/>
      <c r="D17" s="110" t="s">
        <v>111</v>
      </c>
      <c r="S17" s="63" t="s">
        <v>65</v>
      </c>
      <c r="V17"/>
      <c r="W17"/>
    </row>
    <row r="18" spans="1:23" ht="15.95" customHeight="1" x14ac:dyDescent="0.25">
      <c r="A18" s="101"/>
      <c r="B18" s="192" t="s">
        <v>61</v>
      </c>
      <c r="C18" s="281" t="s">
        <v>118</v>
      </c>
      <c r="D18" s="296"/>
      <c r="E18" s="281" t="s">
        <v>119</v>
      </c>
      <c r="F18" s="296"/>
      <c r="G18" s="281" t="s">
        <v>120</v>
      </c>
      <c r="H18" s="296"/>
      <c r="I18" s="281" t="s">
        <v>121</v>
      </c>
      <c r="J18" s="296"/>
      <c r="K18" s="281" t="s">
        <v>122</v>
      </c>
      <c r="L18" s="296"/>
      <c r="M18" s="281" t="s">
        <v>123</v>
      </c>
      <c r="N18" s="296"/>
      <c r="O18" s="281" t="s">
        <v>124</v>
      </c>
      <c r="P18" s="296"/>
      <c r="Q18" s="281" t="s">
        <v>211</v>
      </c>
      <c r="R18" s="296"/>
      <c r="S18" s="63" t="s">
        <v>65</v>
      </c>
      <c r="T18" s="89"/>
      <c r="V18"/>
      <c r="W18"/>
    </row>
    <row r="19" spans="1:23" ht="15.95" customHeight="1" x14ac:dyDescent="0.25">
      <c r="A19" s="101"/>
      <c r="B19" s="178"/>
      <c r="C19" s="281"/>
      <c r="D19" s="296"/>
      <c r="E19" s="281" t="s">
        <v>94</v>
      </c>
      <c r="F19" s="296"/>
      <c r="G19" s="281" t="s">
        <v>95</v>
      </c>
      <c r="H19" s="296"/>
      <c r="I19" s="281" t="s">
        <v>96</v>
      </c>
      <c r="J19" s="296"/>
      <c r="K19" s="281" t="s">
        <v>97</v>
      </c>
      <c r="L19" s="296"/>
      <c r="M19" s="281" t="s">
        <v>98</v>
      </c>
      <c r="N19" s="296"/>
      <c r="O19" s="281" t="s">
        <v>99</v>
      </c>
      <c r="P19" s="296"/>
      <c r="Q19" s="281" t="s">
        <v>100</v>
      </c>
      <c r="R19" s="296"/>
      <c r="S19" s="89">
        <f>$F$6</f>
        <v>1</v>
      </c>
      <c r="U19" s="70"/>
      <c r="V19"/>
      <c r="W19"/>
    </row>
    <row r="20" spans="1:23" ht="15.95" customHeight="1" x14ac:dyDescent="0.25">
      <c r="A20" s="71"/>
      <c r="B20" s="71"/>
      <c r="C20" s="260" t="s">
        <v>131</v>
      </c>
      <c r="D20" s="257"/>
      <c r="E20" s="258" t="s">
        <v>131</v>
      </c>
      <c r="F20" s="259"/>
      <c r="G20" s="260" t="s">
        <v>131</v>
      </c>
      <c r="H20" s="257"/>
      <c r="I20" s="258" t="s">
        <v>131</v>
      </c>
      <c r="J20" s="259"/>
      <c r="K20" s="260" t="s">
        <v>131</v>
      </c>
      <c r="L20" s="257"/>
      <c r="M20" s="258" t="s">
        <v>131</v>
      </c>
      <c r="N20" s="259"/>
      <c r="O20" s="260" t="s">
        <v>131</v>
      </c>
      <c r="P20" s="257"/>
      <c r="Q20" s="258" t="s">
        <v>131</v>
      </c>
      <c r="R20" s="259"/>
      <c r="S20" s="58" t="s">
        <v>68</v>
      </c>
      <c r="T20" s="67"/>
      <c r="U20" s="70"/>
      <c r="V20"/>
      <c r="W20"/>
    </row>
    <row r="21" spans="1:23" ht="15.95" customHeight="1" x14ac:dyDescent="0.25">
      <c r="A21" s="7"/>
      <c r="B21" s="7"/>
      <c r="C21" s="260" t="s">
        <v>69</v>
      </c>
      <c r="D21" s="257"/>
      <c r="E21" s="258" t="s">
        <v>37</v>
      </c>
      <c r="F21" s="259"/>
      <c r="G21" s="260" t="s">
        <v>38</v>
      </c>
      <c r="H21" s="257"/>
      <c r="I21" s="258" t="s">
        <v>39</v>
      </c>
      <c r="J21" s="259"/>
      <c r="K21" s="260" t="s">
        <v>40</v>
      </c>
      <c r="L21" s="257"/>
      <c r="M21" s="258" t="s">
        <v>41</v>
      </c>
      <c r="N21" s="259"/>
      <c r="O21" s="260" t="s">
        <v>42</v>
      </c>
      <c r="P21" s="257"/>
      <c r="Q21" s="258" t="s">
        <v>36</v>
      </c>
      <c r="R21" s="259"/>
      <c r="S21" s="54"/>
      <c r="T21" s="63"/>
      <c r="U21" s="70"/>
      <c r="V21"/>
      <c r="W21"/>
    </row>
    <row r="22" spans="1:23" ht="15.95" customHeight="1" x14ac:dyDescent="0.25">
      <c r="A22" s="8"/>
      <c r="C22" s="260" t="s">
        <v>60</v>
      </c>
      <c r="D22" s="257"/>
      <c r="E22" s="258" t="s">
        <v>60</v>
      </c>
      <c r="F22" s="259"/>
      <c r="G22" s="260" t="s">
        <v>60</v>
      </c>
      <c r="H22" s="257"/>
      <c r="I22" s="258" t="s">
        <v>60</v>
      </c>
      <c r="J22" s="259"/>
      <c r="K22" s="260" t="s">
        <v>60</v>
      </c>
      <c r="L22" s="257"/>
      <c r="M22" s="258" t="s">
        <v>60</v>
      </c>
      <c r="N22" s="259"/>
      <c r="O22" s="260" t="s">
        <v>60</v>
      </c>
      <c r="P22" s="257"/>
      <c r="Q22" s="258" t="s">
        <v>60</v>
      </c>
      <c r="R22" s="259"/>
      <c r="S22" s="54" t="s">
        <v>61</v>
      </c>
      <c r="T22" s="54" t="s">
        <v>61</v>
      </c>
      <c r="U22" s="89" t="s">
        <v>62</v>
      </c>
      <c r="V22"/>
      <c r="W22"/>
    </row>
    <row r="23" spans="1:23" ht="15.95" customHeight="1" x14ac:dyDescent="0.25">
      <c r="A23" s="8"/>
    </row>
    <row r="24" spans="1:23" ht="15.95" customHeight="1" x14ac:dyDescent="0.25"/>
    <row r="25" spans="1:23" ht="15.95" customHeight="1" x14ac:dyDescent="0.25"/>
    <row r="26" spans="1:23" ht="15.95" customHeight="1" x14ac:dyDescent="0.25">
      <c r="T26" s="42"/>
    </row>
    <row r="27" spans="1:23" ht="15.95" customHeight="1" x14ac:dyDescent="0.25"/>
    <row r="28" spans="1:23" ht="15.95" customHeight="1" x14ac:dyDescent="0.25"/>
    <row r="29" spans="1:23" ht="15.95" customHeight="1" x14ac:dyDescent="0.25"/>
    <row r="30" spans="1:23" ht="15.95" customHeight="1" x14ac:dyDescent="0.25"/>
    <row r="31" spans="1:23" ht="15.95" customHeight="1" x14ac:dyDescent="0.25">
      <c r="U31"/>
      <c r="V31"/>
      <c r="W31"/>
    </row>
    <row r="32" spans="1:23" ht="15.95" customHeight="1" x14ac:dyDescent="0.25">
      <c r="U32"/>
      <c r="V32"/>
      <c r="W32"/>
    </row>
    <row r="33" spans="2:23" ht="15.95" customHeight="1" x14ac:dyDescent="0.25">
      <c r="B33" t="s">
        <v>110</v>
      </c>
      <c r="U33"/>
      <c r="V33"/>
      <c r="W33"/>
    </row>
    <row r="34" spans="2:23" ht="15.95" customHeight="1" x14ac:dyDescent="0.25">
      <c r="B34" t="s">
        <v>109</v>
      </c>
      <c r="S34" t="s">
        <v>30</v>
      </c>
      <c r="U34"/>
      <c r="V34"/>
      <c r="W34"/>
    </row>
    <row r="35" spans="2:23" ht="15.95" customHeight="1" x14ac:dyDescent="0.25">
      <c r="B35" s="75" t="s">
        <v>61</v>
      </c>
      <c r="C35" s="290">
        <f>OR(AND(C12,D12),AND(E35,OR(C12,D12)))*1</f>
        <v>1</v>
      </c>
      <c r="D35" s="280"/>
      <c r="E35" s="290">
        <f>OR(AND(E12,F12),AND(G35,OR(E12,F12)))*1</f>
        <v>1</v>
      </c>
      <c r="F35" s="280"/>
      <c r="G35" s="290">
        <f>OR(AND(G12,H12),AND(I35,OR(G12,H12)))*1</f>
        <v>1</v>
      </c>
      <c r="H35" s="280"/>
      <c r="I35" s="290">
        <f>OR(AND(I12,J12),AND(K35,OR(I12,J12)))*1</f>
        <v>1</v>
      </c>
      <c r="J35" s="280"/>
      <c r="K35" s="290">
        <f>OR(AND(K12,L12),AND(M35,OR(K12,L12)))*1</f>
        <v>0</v>
      </c>
      <c r="L35" s="280"/>
      <c r="M35" s="290">
        <f>OR(AND(M12,N12),AND(O35,OR(M12,N12)))*1</f>
        <v>0</v>
      </c>
      <c r="N35" s="280"/>
      <c r="O35" s="290">
        <f>OR(AND(O12,P12),AND(Q35,OR(O12,P12)))*1</f>
        <v>1</v>
      </c>
      <c r="P35" s="280"/>
      <c r="Q35" s="290">
        <f>OR(AND(Q12,R12),AND(S35,OR(Q12,R12)))*1</f>
        <v>1</v>
      </c>
      <c r="R35" s="280"/>
      <c r="S35" s="202">
        <f>$F$6</f>
        <v>1</v>
      </c>
      <c r="U35"/>
      <c r="V35"/>
      <c r="W35"/>
    </row>
    <row r="36" spans="2:23" ht="15.95" customHeight="1" x14ac:dyDescent="0.25">
      <c r="C36" s="288">
        <f t="shared" ref="C36" si="12">OR(AND(C12,D12,E35),AND(NOT(C35),OR(C12,D12,E35)))*1</f>
        <v>0</v>
      </c>
      <c r="D36" s="296"/>
      <c r="E36" s="286">
        <f t="shared" ref="E36" si="13">OR(AND(E12,F12,G35),AND(NOT(E35),OR(E12,F12,G35)))*1</f>
        <v>1</v>
      </c>
      <c r="F36" s="296"/>
      <c r="G36" s="288">
        <f t="shared" ref="G36" si="14">OR(AND(G12,H12,I35),AND(NOT(G35),OR(G12,H12,I35)))*1</f>
        <v>0</v>
      </c>
      <c r="H36" s="296"/>
      <c r="I36" s="286">
        <f t="shared" ref="I36" si="15">OR(AND(I12,J12,K35),AND(NOT(I35),OR(I12,J12,K35)))*1</f>
        <v>0</v>
      </c>
      <c r="J36" s="296"/>
      <c r="K36" s="288">
        <f t="shared" ref="K36" si="16">OR(AND(K12,L12,M35),AND(NOT(K35),OR(K12,L12,M35)))*1</f>
        <v>1</v>
      </c>
      <c r="L36" s="296"/>
      <c r="M36" s="286">
        <f t="shared" ref="M36" si="17">OR(AND(M12,N12,O35),AND(NOT(M35),OR(M12,N12,O35)))*1</f>
        <v>1</v>
      </c>
      <c r="N36" s="296"/>
      <c r="O36" s="288">
        <f>OR(AND(O12,P12,Q35),AND(NOT(O35),OR(O12,P12,Q35)))*1</f>
        <v>0</v>
      </c>
      <c r="P36" s="296"/>
      <c r="Q36" s="286">
        <f>OR(AND(Q12,R12,S35),AND(NOT(Q35),OR(Q12,R12,S35)))*1</f>
        <v>1</v>
      </c>
      <c r="R36" s="296"/>
      <c r="S36" s="20"/>
      <c r="U36"/>
      <c r="V36"/>
      <c r="W36"/>
    </row>
    <row r="37" spans="2:23" ht="15.95" customHeight="1" x14ac:dyDescent="0.25">
      <c r="B37" s="106" t="s">
        <v>73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38">
        <f>Q36+2*O36+4*M36+8*K36+16*I36+32*G36+64*E36-128*C36</f>
        <v>77</v>
      </c>
      <c r="N37" s="106" t="s">
        <v>23</v>
      </c>
      <c r="O37" s="106"/>
      <c r="P37" s="106"/>
      <c r="Q37" s="106"/>
      <c r="R37" s="6" t="str">
        <f>IF(M37=M7,"YES","NO")</f>
        <v>YES</v>
      </c>
      <c r="U37"/>
      <c r="V37"/>
      <c r="W37"/>
    </row>
    <row r="38" spans="2:23" ht="15.95" customHeight="1" x14ac:dyDescent="0.25">
      <c r="N38" s="106" t="s">
        <v>24</v>
      </c>
      <c r="O38" s="106"/>
      <c r="P38" s="106"/>
      <c r="Q38" s="106"/>
      <c r="R38" s="169" t="str">
        <f>IF(C$12&lt;&gt;D$12,"NO",IF(AND(C$12=D$12,C$12=C$36),"NO","YES"))</f>
        <v>NO</v>
      </c>
      <c r="U38"/>
      <c r="V38"/>
      <c r="W38"/>
    </row>
    <row r="39" spans="2:23" ht="15.95" customHeight="1" x14ac:dyDescent="0.25">
      <c r="U39"/>
      <c r="V39"/>
      <c r="W39"/>
    </row>
    <row r="40" spans="2:23" ht="15.95" customHeight="1" x14ac:dyDescent="0.25">
      <c r="U40"/>
      <c r="V40"/>
      <c r="W40"/>
    </row>
    <row r="41" spans="2:23" ht="15.95" customHeight="1" x14ac:dyDescent="0.25">
      <c r="U41"/>
      <c r="V41"/>
      <c r="W41"/>
    </row>
    <row r="42" spans="2:23" ht="15.95" customHeight="1" x14ac:dyDescent="0.25">
      <c r="U42"/>
      <c r="V42"/>
      <c r="W42"/>
    </row>
    <row r="43" spans="2:23" ht="15.95" customHeight="1" x14ac:dyDescent="0.25">
      <c r="U43"/>
      <c r="V43"/>
      <c r="W43"/>
    </row>
    <row r="44" spans="2:23" ht="15.95" customHeight="1" x14ac:dyDescent="0.25">
      <c r="U44"/>
      <c r="V44"/>
      <c r="W44"/>
    </row>
    <row r="45" spans="2:23" ht="15.95" customHeight="1" x14ac:dyDescent="0.25">
      <c r="U45"/>
      <c r="V45"/>
      <c r="W45"/>
    </row>
    <row r="46" spans="2:23" ht="15.95" customHeight="1" x14ac:dyDescent="0.25">
      <c r="U46"/>
      <c r="V46"/>
      <c r="W46"/>
    </row>
    <row r="47" spans="2:23" ht="15.95" customHeight="1" x14ac:dyDescent="0.25">
      <c r="U47"/>
      <c r="V47"/>
      <c r="W47"/>
    </row>
    <row r="48" spans="2:23" ht="15.95" customHeight="1" x14ac:dyDescent="0.25">
      <c r="U48"/>
      <c r="V48"/>
      <c r="W48"/>
    </row>
    <row r="49" spans="21:23" ht="15.95" customHeight="1" x14ac:dyDescent="0.25">
      <c r="U49"/>
      <c r="V49"/>
      <c r="W49"/>
    </row>
    <row r="50" spans="21:23" ht="15.95" customHeight="1" x14ac:dyDescent="0.25">
      <c r="U50"/>
      <c r="V50"/>
      <c r="W50"/>
    </row>
    <row r="51" spans="21:23" ht="15.95" customHeight="1" x14ac:dyDescent="0.25">
      <c r="U51"/>
      <c r="V51"/>
      <c r="W51"/>
    </row>
    <row r="52" spans="21:23" ht="15.95" customHeight="1" x14ac:dyDescent="0.25">
      <c r="U52"/>
      <c r="V52"/>
      <c r="W52"/>
    </row>
    <row r="53" spans="21:23" ht="15.95" customHeight="1" x14ac:dyDescent="0.25">
      <c r="U53"/>
      <c r="V53"/>
      <c r="W53"/>
    </row>
    <row r="54" spans="21:23" ht="15.95" customHeight="1" x14ac:dyDescent="0.25">
      <c r="U54"/>
      <c r="V54"/>
      <c r="W54"/>
    </row>
    <row r="55" spans="21:23" ht="15.95" customHeight="1" x14ac:dyDescent="0.25">
      <c r="U55"/>
      <c r="V55"/>
      <c r="W55"/>
    </row>
    <row r="56" spans="21:23" ht="15.95" customHeight="1" x14ac:dyDescent="0.25">
      <c r="U56"/>
      <c r="V56"/>
      <c r="W56"/>
    </row>
    <row r="57" spans="21:23" ht="15.95" customHeight="1" x14ac:dyDescent="0.25">
      <c r="U57"/>
      <c r="V57"/>
      <c r="W57"/>
    </row>
    <row r="58" spans="21:23" ht="15.95" customHeight="1" x14ac:dyDescent="0.25">
      <c r="U58"/>
      <c r="V58"/>
      <c r="W58"/>
    </row>
    <row r="59" spans="21:23" ht="15.95" customHeight="1" x14ac:dyDescent="0.25">
      <c r="U59"/>
      <c r="V59"/>
      <c r="W59"/>
    </row>
    <row r="60" spans="21:23" ht="15.95" customHeight="1" x14ac:dyDescent="0.25">
      <c r="U60"/>
      <c r="V60"/>
      <c r="W60"/>
    </row>
    <row r="61" spans="21:23" ht="15.95" customHeight="1" x14ac:dyDescent="0.25">
      <c r="U61"/>
      <c r="V61"/>
      <c r="W61"/>
    </row>
    <row r="62" spans="21:23" ht="15.95" customHeight="1" x14ac:dyDescent="0.25">
      <c r="U62"/>
      <c r="V62"/>
      <c r="W62"/>
    </row>
    <row r="63" spans="21:23" ht="15.95" customHeight="1" x14ac:dyDescent="0.25">
      <c r="U63"/>
      <c r="V63"/>
      <c r="W63"/>
    </row>
    <row r="64" spans="21:23" ht="15.95" customHeight="1" x14ac:dyDescent="0.25">
      <c r="U64"/>
      <c r="V64"/>
      <c r="W64"/>
    </row>
    <row r="65" spans="21:23" ht="15.95" customHeight="1" x14ac:dyDescent="0.25">
      <c r="U65"/>
      <c r="V65"/>
      <c r="W65"/>
    </row>
    <row r="66" spans="21:23" ht="15.95" customHeight="1" x14ac:dyDescent="0.25">
      <c r="U66"/>
      <c r="V66"/>
      <c r="W66"/>
    </row>
    <row r="67" spans="21:23" ht="15.95" customHeight="1" x14ac:dyDescent="0.25">
      <c r="U67"/>
      <c r="V67"/>
      <c r="W67"/>
    </row>
    <row r="68" spans="21:23" ht="15.95" customHeight="1" x14ac:dyDescent="0.25">
      <c r="U68"/>
      <c r="V68"/>
      <c r="W68"/>
    </row>
    <row r="69" spans="21:23" ht="15.95" customHeight="1" x14ac:dyDescent="0.25">
      <c r="U69"/>
      <c r="V69"/>
      <c r="W69"/>
    </row>
    <row r="70" spans="21:23" ht="15.95" customHeight="1" x14ac:dyDescent="0.25">
      <c r="U70"/>
      <c r="V70"/>
      <c r="W70"/>
    </row>
    <row r="71" spans="21:23" ht="15.95" customHeight="1" x14ac:dyDescent="0.25">
      <c r="U71"/>
      <c r="V71"/>
      <c r="W71"/>
    </row>
    <row r="72" spans="21:23" ht="15.95" customHeight="1" x14ac:dyDescent="0.25">
      <c r="U72"/>
      <c r="V72"/>
      <c r="W72"/>
    </row>
    <row r="73" spans="21:23" ht="15.95" customHeight="1" x14ac:dyDescent="0.25">
      <c r="U73"/>
      <c r="V73"/>
      <c r="W73"/>
    </row>
    <row r="74" spans="21:23" ht="15.95" customHeight="1" x14ac:dyDescent="0.25">
      <c r="U74"/>
      <c r="V74"/>
      <c r="W74"/>
    </row>
    <row r="75" spans="21:23" ht="15.95" customHeight="1" x14ac:dyDescent="0.25">
      <c r="U75"/>
      <c r="V75"/>
      <c r="W75"/>
    </row>
    <row r="76" spans="21:23" ht="15.95" customHeight="1" x14ac:dyDescent="0.25">
      <c r="U76"/>
      <c r="V76"/>
      <c r="W76"/>
    </row>
    <row r="77" spans="21:23" ht="15.95" customHeight="1" x14ac:dyDescent="0.25">
      <c r="U77"/>
      <c r="V77"/>
      <c r="W77"/>
    </row>
    <row r="78" spans="21:23" ht="15.95" customHeight="1" x14ac:dyDescent="0.25">
      <c r="U78"/>
      <c r="V78"/>
      <c r="W78"/>
    </row>
    <row r="79" spans="21:23" ht="15.95" customHeight="1" x14ac:dyDescent="0.25">
      <c r="U79"/>
      <c r="V79"/>
      <c r="W79"/>
    </row>
    <row r="80" spans="21:23" ht="15.95" customHeight="1" x14ac:dyDescent="0.25">
      <c r="U80"/>
      <c r="V80"/>
      <c r="W80"/>
    </row>
    <row r="81" spans="21:23" ht="15.95" customHeight="1" x14ac:dyDescent="0.25">
      <c r="U81"/>
      <c r="V81"/>
      <c r="W81"/>
    </row>
    <row r="82" spans="21:23" ht="15.95" customHeight="1" x14ac:dyDescent="0.25">
      <c r="U82"/>
      <c r="V82"/>
      <c r="W82"/>
    </row>
    <row r="83" spans="21:23" ht="15.95" customHeight="1" x14ac:dyDescent="0.25">
      <c r="U83"/>
      <c r="V83"/>
      <c r="W83"/>
    </row>
    <row r="84" spans="21:23" ht="15.95" customHeight="1" x14ac:dyDescent="0.25">
      <c r="U84"/>
      <c r="V84"/>
      <c r="W84"/>
    </row>
    <row r="85" spans="21:23" ht="15.95" customHeight="1" x14ac:dyDescent="0.25">
      <c r="U85"/>
      <c r="V85"/>
      <c r="W85"/>
    </row>
    <row r="86" spans="21:23" ht="15.95" customHeight="1" x14ac:dyDescent="0.25">
      <c r="U86"/>
      <c r="V86"/>
      <c r="W86"/>
    </row>
    <row r="87" spans="21:23" ht="15.95" customHeight="1" x14ac:dyDescent="0.25">
      <c r="U87"/>
      <c r="V87"/>
      <c r="W87"/>
    </row>
    <row r="88" spans="21:23" ht="15.95" customHeight="1" x14ac:dyDescent="0.25">
      <c r="U88"/>
      <c r="V88"/>
      <c r="W88"/>
    </row>
    <row r="89" spans="21:23" ht="15.95" customHeight="1" x14ac:dyDescent="0.25">
      <c r="U89"/>
      <c r="V89"/>
      <c r="W89"/>
    </row>
    <row r="90" spans="21:23" ht="15.95" customHeight="1" x14ac:dyDescent="0.25">
      <c r="U90"/>
      <c r="V90"/>
      <c r="W90"/>
    </row>
    <row r="91" spans="21:23" ht="15.95" customHeight="1" x14ac:dyDescent="0.25">
      <c r="U91"/>
      <c r="V91"/>
      <c r="W91"/>
    </row>
    <row r="92" spans="21:23" ht="15.95" customHeight="1" x14ac:dyDescent="0.25">
      <c r="U92"/>
      <c r="V92"/>
      <c r="W92"/>
    </row>
    <row r="93" spans="21:23" ht="15.95" customHeight="1" x14ac:dyDescent="0.25">
      <c r="U93"/>
      <c r="V93"/>
      <c r="W93"/>
    </row>
    <row r="94" spans="21:23" ht="15.95" customHeight="1" x14ac:dyDescent="0.25">
      <c r="U94"/>
      <c r="V94"/>
      <c r="W94"/>
    </row>
    <row r="95" spans="21:23" ht="15.95" customHeight="1" x14ac:dyDescent="0.25">
      <c r="U95"/>
      <c r="V95"/>
      <c r="W95"/>
    </row>
    <row r="96" spans="21:23" ht="15.95" customHeight="1" x14ac:dyDescent="0.25">
      <c r="U96"/>
      <c r="V96"/>
      <c r="W96"/>
    </row>
    <row r="97" spans="21:23" ht="15.95" customHeight="1" x14ac:dyDescent="0.25">
      <c r="U97"/>
      <c r="V97"/>
      <c r="W97"/>
    </row>
    <row r="98" spans="21:23" ht="15.95" customHeight="1" x14ac:dyDescent="0.25">
      <c r="U98"/>
      <c r="V98"/>
      <c r="W98"/>
    </row>
    <row r="99" spans="21:23" ht="15.95" customHeight="1" x14ac:dyDescent="0.25">
      <c r="U99"/>
      <c r="V99"/>
      <c r="W99"/>
    </row>
    <row r="100" spans="21:23" ht="15.95" customHeight="1" x14ac:dyDescent="0.25">
      <c r="U100"/>
      <c r="V100"/>
      <c r="W100"/>
    </row>
    <row r="101" spans="21:23" ht="15.95" customHeight="1" x14ac:dyDescent="0.25">
      <c r="U101"/>
      <c r="V101"/>
      <c r="W101"/>
    </row>
    <row r="102" spans="21:23" ht="15.95" customHeight="1" x14ac:dyDescent="0.25">
      <c r="U102"/>
      <c r="V102"/>
      <c r="W102"/>
    </row>
    <row r="103" spans="21:23" ht="15.95" customHeight="1" x14ac:dyDescent="0.25">
      <c r="U103"/>
      <c r="V103"/>
      <c r="W103"/>
    </row>
    <row r="104" spans="21:23" ht="15.95" customHeight="1" x14ac:dyDescent="0.25">
      <c r="U104"/>
      <c r="V104"/>
      <c r="W104"/>
    </row>
    <row r="105" spans="21:23" ht="15.95" customHeight="1" x14ac:dyDescent="0.25">
      <c r="U105"/>
      <c r="V105"/>
      <c r="W105"/>
    </row>
    <row r="106" spans="21:23" ht="15.95" customHeight="1" x14ac:dyDescent="0.25">
      <c r="U106"/>
      <c r="V106"/>
      <c r="W106"/>
    </row>
    <row r="107" spans="21:23" ht="15.95" customHeight="1" x14ac:dyDescent="0.25">
      <c r="U107"/>
      <c r="V107"/>
      <c r="W107"/>
    </row>
    <row r="108" spans="21:23" ht="15.95" customHeight="1" x14ac:dyDescent="0.25">
      <c r="U108"/>
      <c r="V108"/>
      <c r="W108"/>
    </row>
    <row r="109" spans="21:23" ht="15.95" customHeight="1" x14ac:dyDescent="0.25">
      <c r="U109"/>
      <c r="V109"/>
      <c r="W109"/>
    </row>
    <row r="110" spans="21:23" ht="15.95" customHeight="1" x14ac:dyDescent="0.25">
      <c r="U110"/>
      <c r="V110"/>
      <c r="W110"/>
    </row>
    <row r="111" spans="21:23" ht="15.95" customHeight="1" x14ac:dyDescent="0.25">
      <c r="U111"/>
      <c r="V111"/>
      <c r="W111"/>
    </row>
    <row r="112" spans="21:23" ht="15.95" customHeight="1" x14ac:dyDescent="0.25">
      <c r="U112"/>
      <c r="V112"/>
      <c r="W112"/>
    </row>
    <row r="113" spans="21:23" ht="15.95" customHeight="1" x14ac:dyDescent="0.25">
      <c r="U113"/>
      <c r="V113"/>
      <c r="W113"/>
    </row>
    <row r="114" spans="21:23" ht="15.95" customHeight="1" x14ac:dyDescent="0.25">
      <c r="U114"/>
      <c r="V114"/>
      <c r="W114"/>
    </row>
    <row r="115" spans="21:23" ht="15.95" customHeight="1" x14ac:dyDescent="0.25">
      <c r="U115"/>
      <c r="V115"/>
      <c r="W115"/>
    </row>
    <row r="116" spans="21:23" ht="15.95" customHeight="1" x14ac:dyDescent="0.25">
      <c r="U116"/>
      <c r="V116"/>
      <c r="W116"/>
    </row>
    <row r="117" spans="21:23" ht="15.95" customHeight="1" x14ac:dyDescent="0.25">
      <c r="U117"/>
      <c r="V117"/>
      <c r="W117"/>
    </row>
    <row r="118" spans="21:23" ht="15.95" customHeight="1" x14ac:dyDescent="0.25">
      <c r="U118"/>
      <c r="V118"/>
      <c r="W118"/>
    </row>
    <row r="119" spans="21:23" ht="15.95" customHeight="1" x14ac:dyDescent="0.25">
      <c r="U119"/>
      <c r="V119"/>
      <c r="W119"/>
    </row>
    <row r="120" spans="21:23" ht="15.95" customHeight="1" x14ac:dyDescent="0.25">
      <c r="U120"/>
      <c r="V120"/>
      <c r="W120"/>
    </row>
    <row r="121" spans="21:23" ht="15.95" customHeight="1" x14ac:dyDescent="0.25">
      <c r="U121"/>
      <c r="V121"/>
      <c r="W121"/>
    </row>
    <row r="122" spans="21:23" ht="15.95" customHeight="1" x14ac:dyDescent="0.25">
      <c r="U122"/>
      <c r="V122"/>
      <c r="W122"/>
    </row>
    <row r="123" spans="21:23" ht="15.95" customHeight="1" x14ac:dyDescent="0.25">
      <c r="U123"/>
      <c r="V123"/>
      <c r="W123"/>
    </row>
    <row r="124" spans="21:23" ht="15.95" customHeight="1" x14ac:dyDescent="0.25">
      <c r="U124"/>
      <c r="V124"/>
      <c r="W124"/>
    </row>
    <row r="125" spans="21:23" ht="15.95" customHeight="1" x14ac:dyDescent="0.25">
      <c r="U125"/>
      <c r="V125"/>
      <c r="W125"/>
    </row>
    <row r="126" spans="21:23" ht="15.95" customHeight="1" x14ac:dyDescent="0.25">
      <c r="U126"/>
      <c r="V126"/>
      <c r="W126"/>
    </row>
    <row r="127" spans="21:23" ht="15.95" customHeight="1" x14ac:dyDescent="0.25">
      <c r="U127"/>
      <c r="V127"/>
      <c r="W127"/>
    </row>
    <row r="128" spans="21:23" ht="15.95" customHeight="1" x14ac:dyDescent="0.25">
      <c r="U128"/>
      <c r="V128"/>
      <c r="W128"/>
    </row>
    <row r="129" spans="21:23" ht="15.95" customHeight="1" x14ac:dyDescent="0.25">
      <c r="U129"/>
      <c r="V129"/>
      <c r="W129"/>
    </row>
    <row r="130" spans="21:23" ht="15.95" customHeight="1" x14ac:dyDescent="0.25">
      <c r="U130"/>
      <c r="V130"/>
      <c r="W130"/>
    </row>
    <row r="131" spans="21:23" ht="15.95" customHeight="1" x14ac:dyDescent="0.25">
      <c r="U131"/>
      <c r="V131"/>
      <c r="W131"/>
    </row>
    <row r="132" spans="21:23" ht="15.95" customHeight="1" x14ac:dyDescent="0.25">
      <c r="U132"/>
      <c r="V132"/>
      <c r="W132"/>
    </row>
    <row r="133" spans="21:23" ht="15.95" customHeight="1" x14ac:dyDescent="0.25">
      <c r="U133"/>
      <c r="V133"/>
      <c r="W133"/>
    </row>
    <row r="134" spans="21:23" ht="15.95" customHeight="1" x14ac:dyDescent="0.25">
      <c r="U134"/>
      <c r="V134"/>
      <c r="W134"/>
    </row>
    <row r="135" spans="21:23" ht="15.95" customHeight="1" x14ac:dyDescent="0.25">
      <c r="U135"/>
      <c r="V135"/>
      <c r="W135"/>
    </row>
    <row r="136" spans="21:23" ht="15.95" customHeight="1" x14ac:dyDescent="0.25">
      <c r="U136"/>
      <c r="V136"/>
      <c r="W136"/>
    </row>
    <row r="137" spans="21:23" ht="15.95" customHeight="1" x14ac:dyDescent="0.25">
      <c r="U137"/>
      <c r="V137"/>
      <c r="W137"/>
    </row>
    <row r="138" spans="21:23" ht="15.95" customHeight="1" x14ac:dyDescent="0.25">
      <c r="U138"/>
      <c r="V138"/>
      <c r="W138"/>
    </row>
  </sheetData>
  <mergeCells count="56">
    <mergeCell ref="C18:D18"/>
    <mergeCell ref="Q18:R18"/>
    <mergeCell ref="O18:P18"/>
    <mergeCell ref="M18:N18"/>
    <mergeCell ref="K18:L18"/>
    <mergeCell ref="I18:J18"/>
    <mergeCell ref="G18:H18"/>
    <mergeCell ref="O22:P22"/>
    <mergeCell ref="Q22:R22"/>
    <mergeCell ref="O35:P35"/>
    <mergeCell ref="Q35:R35"/>
    <mergeCell ref="E18:F18"/>
    <mergeCell ref="M35:N35"/>
    <mergeCell ref="C22:D22"/>
    <mergeCell ref="E22:F22"/>
    <mergeCell ref="G22:H22"/>
    <mergeCell ref="I22:J22"/>
    <mergeCell ref="K22:L22"/>
    <mergeCell ref="M22:N22"/>
    <mergeCell ref="C35:D35"/>
    <mergeCell ref="E35:F35"/>
    <mergeCell ref="G35:H35"/>
    <mergeCell ref="I35:J35"/>
    <mergeCell ref="K35:L35"/>
    <mergeCell ref="C19:D19"/>
    <mergeCell ref="E19:F19"/>
    <mergeCell ref="G19:H19"/>
    <mergeCell ref="I19:J19"/>
    <mergeCell ref="K19:L19"/>
    <mergeCell ref="M19:N19"/>
    <mergeCell ref="O19:P19"/>
    <mergeCell ref="Q19:R19"/>
    <mergeCell ref="O20:P20"/>
    <mergeCell ref="Q20:R20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C21:D21"/>
    <mergeCell ref="E21:F21"/>
    <mergeCell ref="G21:H21"/>
    <mergeCell ref="I21:J21"/>
    <mergeCell ref="K21:L21"/>
    <mergeCell ref="Q36:R36"/>
    <mergeCell ref="O36:P36"/>
    <mergeCell ref="C36:D36"/>
    <mergeCell ref="E36:F36"/>
    <mergeCell ref="G36:H36"/>
    <mergeCell ref="I36:J36"/>
    <mergeCell ref="K36:L36"/>
    <mergeCell ref="M36:N36"/>
  </mergeCells>
  <conditionalFormatting sqref="R8">
    <cfRule type="containsText" dxfId="68" priority="26" operator="containsText" text="NO">
      <formula>NOT(ISERROR(SEARCH("NO",R8)))</formula>
    </cfRule>
    <cfRule type="containsText" dxfId="67" priority="27" operator="containsText" text="YES">
      <formula>NOT(ISERROR(SEARCH("YES",R8)))</formula>
    </cfRule>
  </conditionalFormatting>
  <conditionalFormatting sqref="M5:M6">
    <cfRule type="cellIs" dxfId="66" priority="25" operator="notBetween">
      <formula>-127</formula>
      <formula>127</formula>
    </cfRule>
  </conditionalFormatting>
  <conditionalFormatting sqref="R38">
    <cfRule type="containsText" dxfId="65" priority="3" operator="containsText" text="NO">
      <formula>NOT(ISERROR(SEARCH("NO",R38)))</formula>
    </cfRule>
    <cfRule type="containsText" dxfId="64" priority="4" operator="containsText" text="YES">
      <formula>NOT(ISERROR(SEARCH("YES",R38)))</formula>
    </cfRule>
  </conditionalFormatting>
  <conditionalFormatting sqref="R37">
    <cfRule type="containsText" dxfId="63" priority="1" operator="containsText" text="NO">
      <formula>NOT(ISERROR(SEARCH("NO",R37)))</formula>
    </cfRule>
    <cfRule type="containsText" dxfId="62" priority="2" operator="containsText" text="YES">
      <formula>NOT(ISERROR(SEARCH("YES",R37)))</formula>
    </cfRule>
  </conditionalFormatting>
  <pageMargins left="0.7" right="0.7" top="0.75" bottom="0.75" header="0.3" footer="0.3"/>
  <ignoredErrors>
    <ignoredError sqref="C12:V17 C18:P18 R18 T18:V18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2"/>
  <sheetViews>
    <sheetView workbookViewId="0">
      <selection activeCell="U35" sqref="U35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2" customWidth="1"/>
    <col min="22" max="22" width="5.7109375" style="80" customWidth="1"/>
    <col min="23" max="23" width="5.7109375" style="168" customWidth="1"/>
    <col min="24" max="48" width="5.7109375" customWidth="1"/>
  </cols>
  <sheetData>
    <row r="1" spans="1:34" ht="18.75" x14ac:dyDescent="0.3">
      <c r="B1" s="43" t="s">
        <v>209</v>
      </c>
    </row>
    <row r="2" spans="1:34" ht="15.95" customHeight="1" x14ac:dyDescent="0.25"/>
    <row r="3" spans="1:34" ht="15.95" customHeight="1" x14ac:dyDescent="0.25"/>
    <row r="4" spans="1:34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34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34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12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34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100">
        <f>IF(F6,M5-M6,M5+M6)</f>
        <v>77</v>
      </c>
      <c r="N7" s="45"/>
      <c r="O7" s="45"/>
      <c r="P7" s="45"/>
      <c r="Q7" s="45"/>
      <c r="R7" s="45"/>
      <c r="S7" s="45"/>
      <c r="T7" s="45"/>
      <c r="U7" s="70"/>
    </row>
    <row r="8" spans="1:34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Q22+2*O22+4*M22+8*K22+16*I22+32*G22+64*E22-128*C22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34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34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34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1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1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/>
      <c r="T11" s="58" t="s">
        <v>66</v>
      </c>
      <c r="U11" s="58"/>
    </row>
    <row r="12" spans="1:34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0</v>
      </c>
      <c r="M12" s="85">
        <f>M11</f>
        <v>0</v>
      </c>
      <c r="N12" s="85">
        <f>IF($F$6,NOT(N11),N11)*1</f>
        <v>0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/>
      <c r="T12" s="58" t="s">
        <v>67</v>
      </c>
      <c r="U12" s="67"/>
    </row>
    <row r="13" spans="1:34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/>
      <c r="T13" s="45"/>
      <c r="U13" s="67"/>
      <c r="AD13" s="8"/>
      <c r="AE13" s="8"/>
      <c r="AF13" s="8"/>
      <c r="AG13" s="8"/>
      <c r="AH13" s="8"/>
    </row>
    <row r="14" spans="1:34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0</v>
      </c>
      <c r="L14" s="223">
        <f t="shared" ref="L14" si="9">IF(K12,NOT(L12),L12)*1</f>
        <v>1</v>
      </c>
      <c r="M14" s="85">
        <f t="shared" ref="M14" si="10">AND(M12,N12)*1</f>
        <v>0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1</v>
      </c>
      <c r="Q14" s="85">
        <f>AND(Q12,R12)*1</f>
        <v>1</v>
      </c>
      <c r="R14" s="85">
        <f>IF(Q12,NOT(R12),R12)*1</f>
        <v>0</v>
      </c>
      <c r="S14" s="63"/>
      <c r="T14" s="58" t="s">
        <v>92</v>
      </c>
      <c r="U14" s="67"/>
      <c r="AD14" s="8"/>
      <c r="AE14" s="8"/>
      <c r="AF14" s="8"/>
      <c r="AG14" s="8"/>
      <c r="AH14" s="8"/>
    </row>
    <row r="15" spans="1:34" ht="15.95" customHeight="1" x14ac:dyDescent="0.25">
      <c r="A15" s="53"/>
      <c r="C15" s="109"/>
      <c r="D15" s="110" t="s">
        <v>126</v>
      </c>
      <c r="E15" s="109"/>
      <c r="F15" s="109"/>
      <c r="G15" s="109"/>
      <c r="H15" s="110" t="s">
        <v>127</v>
      </c>
      <c r="I15" s="109"/>
      <c r="J15" s="109"/>
      <c r="K15" s="109"/>
      <c r="L15" s="110" t="s">
        <v>128</v>
      </c>
      <c r="M15" s="109"/>
      <c r="N15" s="109"/>
      <c r="O15" s="177" t="s">
        <v>124</v>
      </c>
      <c r="P15" s="110" t="s">
        <v>117</v>
      </c>
      <c r="Q15" s="281" t="s">
        <v>100</v>
      </c>
      <c r="R15" s="296"/>
      <c r="S15" s="63"/>
      <c r="AD15" s="8"/>
      <c r="AE15" s="99"/>
      <c r="AF15" s="109"/>
      <c r="AG15" s="71"/>
      <c r="AH15" s="8"/>
    </row>
    <row r="16" spans="1:34" ht="15.95" customHeight="1" x14ac:dyDescent="0.25">
      <c r="A16" s="101"/>
      <c r="B16" s="45"/>
      <c r="C16" s="109"/>
      <c r="D16" s="110" t="s">
        <v>129</v>
      </c>
      <c r="E16" s="8"/>
      <c r="F16" s="8"/>
      <c r="G16" s="8"/>
      <c r="H16" s="8"/>
      <c r="I16" s="8"/>
      <c r="J16" s="8"/>
      <c r="K16" s="109"/>
      <c r="L16" s="110" t="s">
        <v>115</v>
      </c>
      <c r="M16" s="281" t="s">
        <v>123</v>
      </c>
      <c r="N16" s="296"/>
      <c r="O16" s="281" t="s">
        <v>99</v>
      </c>
      <c r="P16" s="297"/>
      <c r="Q16" s="8"/>
      <c r="R16" s="8"/>
      <c r="S16" s="63"/>
      <c r="AD16" s="8"/>
      <c r="AE16" s="8"/>
      <c r="AF16" s="8"/>
      <c r="AG16" s="8"/>
      <c r="AH16" s="8"/>
    </row>
    <row r="17" spans="1:34" ht="15.95" customHeight="1" x14ac:dyDescent="0.25">
      <c r="A17" s="180" t="s">
        <v>214</v>
      </c>
      <c r="B17" s="98"/>
      <c r="C17" s="98" t="s">
        <v>213</v>
      </c>
      <c r="D17" s="110" t="s">
        <v>111</v>
      </c>
      <c r="K17" s="281" t="s">
        <v>122</v>
      </c>
      <c r="L17" s="296"/>
      <c r="M17" s="281" t="s">
        <v>98</v>
      </c>
      <c r="N17" s="297"/>
      <c r="S17" s="63"/>
      <c r="V17"/>
      <c r="W17"/>
      <c r="AD17" s="8"/>
      <c r="AE17" s="8"/>
      <c r="AF17" s="8"/>
      <c r="AG17" s="8"/>
      <c r="AH17" s="8"/>
    </row>
    <row r="18" spans="1:34" ht="15.95" customHeight="1" x14ac:dyDescent="0.25">
      <c r="A18" s="101"/>
      <c r="I18" s="281" t="s">
        <v>121</v>
      </c>
      <c r="J18" s="296"/>
      <c r="K18" s="281" t="s">
        <v>97</v>
      </c>
      <c r="L18" s="297"/>
      <c r="S18" s="63"/>
      <c r="T18" s="89"/>
      <c r="V18"/>
      <c r="W18"/>
      <c r="AD18" s="8"/>
      <c r="AE18" s="8"/>
      <c r="AF18" s="8"/>
      <c r="AG18" s="8"/>
      <c r="AH18" s="8"/>
    </row>
    <row r="19" spans="1:34" ht="15.95" customHeight="1" x14ac:dyDescent="0.25">
      <c r="A19" s="101"/>
      <c r="G19" s="281" t="s">
        <v>120</v>
      </c>
      <c r="H19" s="296"/>
      <c r="I19" s="281" t="s">
        <v>96</v>
      </c>
      <c r="J19" s="297"/>
      <c r="S19" s="89"/>
      <c r="U19" s="70"/>
      <c r="V19"/>
      <c r="W19"/>
      <c r="AD19" s="8"/>
      <c r="AE19" s="8"/>
      <c r="AF19" s="8"/>
      <c r="AG19" s="8"/>
      <c r="AH19" s="8"/>
    </row>
    <row r="20" spans="1:34" ht="15.95" customHeight="1" x14ac:dyDescent="0.25">
      <c r="A20" s="71"/>
      <c r="E20" s="281" t="s">
        <v>119</v>
      </c>
      <c r="F20" s="296"/>
      <c r="G20" s="281" t="s">
        <v>95</v>
      </c>
      <c r="H20" s="297"/>
      <c r="V20"/>
      <c r="W20"/>
    </row>
    <row r="21" spans="1:34" ht="15.95" customHeight="1" x14ac:dyDescent="0.25">
      <c r="A21" s="180" t="s">
        <v>215</v>
      </c>
      <c r="B21" s="98"/>
      <c r="C21" s="281" t="s">
        <v>118</v>
      </c>
      <c r="D21" s="296"/>
      <c r="E21" s="281" t="s">
        <v>94</v>
      </c>
      <c r="F21" s="297"/>
      <c r="V21"/>
      <c r="W21"/>
    </row>
    <row r="22" spans="1:34" ht="15.95" customHeight="1" x14ac:dyDescent="0.25">
      <c r="A22" s="8"/>
      <c r="C22" s="281" t="s">
        <v>131</v>
      </c>
      <c r="D22" s="297"/>
      <c r="E22" s="258" t="s">
        <v>131</v>
      </c>
      <c r="F22" s="259"/>
      <c r="G22" s="260" t="s">
        <v>131</v>
      </c>
      <c r="H22" s="257"/>
      <c r="I22" s="258" t="s">
        <v>131</v>
      </c>
      <c r="J22" s="259"/>
      <c r="K22" s="260" t="s">
        <v>131</v>
      </c>
      <c r="L22" s="257"/>
      <c r="M22" s="258" t="s">
        <v>131</v>
      </c>
      <c r="N22" s="259"/>
      <c r="O22" s="260" t="s">
        <v>131</v>
      </c>
      <c r="P22" s="257"/>
      <c r="Q22" s="258" t="s">
        <v>131</v>
      </c>
      <c r="R22" s="259"/>
      <c r="S22" s="58" t="s">
        <v>68</v>
      </c>
      <c r="T22" s="67"/>
      <c r="V22"/>
      <c r="W22"/>
    </row>
    <row r="23" spans="1:34" ht="15.95" customHeight="1" x14ac:dyDescent="0.25">
      <c r="C23" s="298" t="s">
        <v>69</v>
      </c>
      <c r="D23" s="299"/>
      <c r="E23" s="258" t="s">
        <v>37</v>
      </c>
      <c r="F23" s="259"/>
      <c r="G23" s="260" t="s">
        <v>38</v>
      </c>
      <c r="H23" s="257"/>
      <c r="I23" s="258" t="s">
        <v>39</v>
      </c>
      <c r="J23" s="259"/>
      <c r="K23" s="260" t="s">
        <v>40</v>
      </c>
      <c r="L23" s="257"/>
      <c r="M23" s="258" t="s">
        <v>41</v>
      </c>
      <c r="N23" s="259"/>
      <c r="O23" s="260" t="s">
        <v>42</v>
      </c>
      <c r="P23" s="257"/>
      <c r="Q23" s="258" t="s">
        <v>36</v>
      </c>
      <c r="R23" s="259"/>
      <c r="S23" s="58"/>
      <c r="T23" s="67"/>
      <c r="U23" s="70"/>
      <c r="V23"/>
      <c r="W23"/>
    </row>
    <row r="24" spans="1:34" ht="15.95" customHeight="1" x14ac:dyDescent="0.25">
      <c r="C24" s="298" t="s">
        <v>60</v>
      </c>
      <c r="D24" s="299"/>
      <c r="E24" s="258" t="s">
        <v>60</v>
      </c>
      <c r="F24" s="259"/>
      <c r="G24" s="260" t="s">
        <v>60</v>
      </c>
      <c r="H24" s="257"/>
      <c r="I24" s="258" t="s">
        <v>60</v>
      </c>
      <c r="J24" s="259"/>
      <c r="K24" s="260" t="s">
        <v>60</v>
      </c>
      <c r="L24" s="257"/>
      <c r="M24" s="258" t="s">
        <v>60</v>
      </c>
      <c r="N24" s="259"/>
      <c r="O24" s="260" t="s">
        <v>60</v>
      </c>
      <c r="P24" s="257"/>
      <c r="Q24" s="258" t="s">
        <v>60</v>
      </c>
      <c r="R24" s="259"/>
      <c r="S24" s="54" t="s">
        <v>61</v>
      </c>
      <c r="T24" s="54" t="s">
        <v>61</v>
      </c>
      <c r="U24" s="89" t="s">
        <v>62</v>
      </c>
      <c r="V24"/>
      <c r="W24"/>
    </row>
    <row r="25" spans="1:34" ht="15.95" customHeight="1" x14ac:dyDescent="0.25">
      <c r="V25"/>
      <c r="W25"/>
    </row>
    <row r="26" spans="1:34" ht="15.95" customHeight="1" x14ac:dyDescent="0.25">
      <c r="U26"/>
      <c r="V26"/>
      <c r="W26"/>
    </row>
    <row r="27" spans="1:34" ht="15.95" customHeight="1" x14ac:dyDescent="0.25">
      <c r="U27"/>
      <c r="V27"/>
      <c r="W27"/>
    </row>
    <row r="28" spans="1:34" ht="15.95" customHeight="1" x14ac:dyDescent="0.25">
      <c r="U28"/>
      <c r="V28"/>
      <c r="W28"/>
    </row>
    <row r="29" spans="1:34" ht="15.95" customHeight="1" x14ac:dyDescent="0.25">
      <c r="U29"/>
      <c r="V29"/>
      <c r="W29"/>
    </row>
    <row r="30" spans="1:34" ht="15.95" customHeight="1" x14ac:dyDescent="0.25">
      <c r="U30"/>
      <c r="V30"/>
      <c r="W30"/>
    </row>
    <row r="31" spans="1:34" ht="15.95" customHeight="1" x14ac:dyDescent="0.25">
      <c r="U31"/>
      <c r="V31"/>
      <c r="W31"/>
    </row>
    <row r="32" spans="1:34" ht="15.95" customHeight="1" x14ac:dyDescent="0.25">
      <c r="U32"/>
      <c r="V32"/>
      <c r="W32"/>
    </row>
    <row r="33" spans="21:23" ht="15.95" customHeight="1" x14ac:dyDescent="0.25">
      <c r="U33"/>
      <c r="V33"/>
      <c r="W33"/>
    </row>
    <row r="34" spans="21:23" ht="15.95" customHeight="1" x14ac:dyDescent="0.25">
      <c r="U34"/>
      <c r="V34"/>
      <c r="W34"/>
    </row>
    <row r="35" spans="21:23" ht="15.95" customHeight="1" x14ac:dyDescent="0.25">
      <c r="U35"/>
      <c r="V35"/>
      <c r="W35"/>
    </row>
    <row r="36" spans="21:23" ht="15.95" customHeight="1" x14ac:dyDescent="0.25">
      <c r="U36"/>
      <c r="V36"/>
      <c r="W36"/>
    </row>
    <row r="37" spans="21:23" ht="15.95" customHeight="1" x14ac:dyDescent="0.25">
      <c r="U37"/>
      <c r="V37"/>
      <c r="W37"/>
    </row>
    <row r="38" spans="21:23" ht="15.95" customHeight="1" x14ac:dyDescent="0.25">
      <c r="U38"/>
      <c r="V38"/>
      <c r="W38"/>
    </row>
    <row r="39" spans="21:23" ht="15.95" customHeight="1" x14ac:dyDescent="0.25">
      <c r="U39"/>
      <c r="V39"/>
      <c r="W39"/>
    </row>
    <row r="40" spans="21:23" ht="15.95" customHeight="1" x14ac:dyDescent="0.25">
      <c r="U40"/>
      <c r="V40"/>
      <c r="W40"/>
    </row>
    <row r="41" spans="21:23" ht="15.95" customHeight="1" x14ac:dyDescent="0.25">
      <c r="U41"/>
      <c r="V41"/>
      <c r="W41"/>
    </row>
    <row r="42" spans="21:23" ht="15.95" customHeight="1" x14ac:dyDescent="0.25">
      <c r="U42"/>
      <c r="V42"/>
      <c r="W42"/>
    </row>
    <row r="43" spans="21:23" ht="15.95" customHeight="1" x14ac:dyDescent="0.25">
      <c r="U43"/>
      <c r="V43"/>
      <c r="W43"/>
    </row>
    <row r="44" spans="21:23" ht="15.95" customHeight="1" x14ac:dyDescent="0.25">
      <c r="U44"/>
      <c r="V44"/>
      <c r="W44"/>
    </row>
    <row r="45" spans="21:23" ht="15.95" customHeight="1" x14ac:dyDescent="0.25">
      <c r="U45"/>
      <c r="V45"/>
      <c r="W45"/>
    </row>
    <row r="46" spans="21:23" ht="15.95" customHeight="1" x14ac:dyDescent="0.25">
      <c r="U46"/>
      <c r="V46"/>
      <c r="W46"/>
    </row>
    <row r="47" spans="21:23" ht="15.95" customHeight="1" x14ac:dyDescent="0.25">
      <c r="U47"/>
      <c r="V47"/>
      <c r="W47"/>
    </row>
    <row r="48" spans="21:23" ht="15.95" customHeight="1" x14ac:dyDescent="0.25">
      <c r="U48"/>
      <c r="V48"/>
      <c r="W48"/>
    </row>
    <row r="49" spans="21:23" ht="15.95" customHeight="1" x14ac:dyDescent="0.25">
      <c r="U49"/>
      <c r="V49"/>
      <c r="W49"/>
    </row>
    <row r="50" spans="21:23" ht="15.95" customHeight="1" x14ac:dyDescent="0.25">
      <c r="U50"/>
      <c r="V50"/>
      <c r="W50"/>
    </row>
    <row r="51" spans="21:23" ht="15.95" customHeight="1" x14ac:dyDescent="0.25">
      <c r="U51"/>
      <c r="V51"/>
      <c r="W51"/>
    </row>
    <row r="52" spans="21:23" ht="15.95" customHeight="1" x14ac:dyDescent="0.25">
      <c r="U52"/>
      <c r="V52"/>
      <c r="W52"/>
    </row>
    <row r="53" spans="21:23" ht="15.95" customHeight="1" x14ac:dyDescent="0.25">
      <c r="U53"/>
      <c r="V53"/>
      <c r="W53"/>
    </row>
    <row r="54" spans="21:23" ht="15.95" customHeight="1" x14ac:dyDescent="0.25">
      <c r="U54"/>
      <c r="V54"/>
      <c r="W54"/>
    </row>
    <row r="55" spans="21:23" ht="15.95" customHeight="1" x14ac:dyDescent="0.25">
      <c r="U55"/>
      <c r="V55"/>
      <c r="W55"/>
    </row>
    <row r="56" spans="21:23" ht="15.95" customHeight="1" x14ac:dyDescent="0.25">
      <c r="U56"/>
      <c r="V56"/>
      <c r="W56"/>
    </row>
    <row r="57" spans="21:23" ht="15.95" customHeight="1" x14ac:dyDescent="0.25">
      <c r="U57"/>
      <c r="V57"/>
      <c r="W57"/>
    </row>
    <row r="58" spans="21:23" ht="15.95" customHeight="1" x14ac:dyDescent="0.25">
      <c r="U58"/>
      <c r="V58"/>
      <c r="W58"/>
    </row>
    <row r="59" spans="21:23" ht="15.95" customHeight="1" x14ac:dyDescent="0.25">
      <c r="U59"/>
      <c r="V59"/>
      <c r="W59"/>
    </row>
    <row r="60" spans="21:23" ht="15.95" customHeight="1" x14ac:dyDescent="0.25">
      <c r="U60"/>
      <c r="V60"/>
      <c r="W60"/>
    </row>
    <row r="61" spans="21:23" ht="15.95" customHeight="1" x14ac:dyDescent="0.25">
      <c r="U61"/>
      <c r="V61"/>
      <c r="W61"/>
    </row>
    <row r="62" spans="21:23" ht="15.95" customHeight="1" x14ac:dyDescent="0.25">
      <c r="U62"/>
      <c r="V62"/>
      <c r="W62"/>
    </row>
    <row r="63" spans="21:23" ht="15.95" customHeight="1" x14ac:dyDescent="0.25">
      <c r="U63"/>
      <c r="V63"/>
      <c r="W63"/>
    </row>
    <row r="64" spans="21:23" ht="15.95" customHeight="1" x14ac:dyDescent="0.25">
      <c r="U64"/>
      <c r="V64"/>
      <c r="W64"/>
    </row>
    <row r="65" spans="21:23" ht="15.95" customHeight="1" x14ac:dyDescent="0.25">
      <c r="U65"/>
      <c r="V65"/>
      <c r="W65"/>
    </row>
    <row r="66" spans="21:23" ht="15.95" customHeight="1" x14ac:dyDescent="0.25">
      <c r="U66"/>
      <c r="V66"/>
      <c r="W66"/>
    </row>
    <row r="67" spans="21:23" ht="15.95" customHeight="1" x14ac:dyDescent="0.25">
      <c r="U67"/>
      <c r="V67"/>
      <c r="W67"/>
    </row>
    <row r="68" spans="21:23" ht="15.95" customHeight="1" x14ac:dyDescent="0.25">
      <c r="U68"/>
      <c r="V68"/>
      <c r="W68"/>
    </row>
    <row r="69" spans="21:23" ht="15.95" customHeight="1" x14ac:dyDescent="0.25">
      <c r="U69"/>
      <c r="V69"/>
      <c r="W69"/>
    </row>
    <row r="70" spans="21:23" ht="15.95" customHeight="1" x14ac:dyDescent="0.25">
      <c r="U70"/>
      <c r="V70"/>
      <c r="W70"/>
    </row>
    <row r="71" spans="21:23" ht="15.95" customHeight="1" x14ac:dyDescent="0.25">
      <c r="U71"/>
      <c r="V71"/>
      <c r="W71"/>
    </row>
    <row r="72" spans="21:23" ht="15.95" customHeight="1" x14ac:dyDescent="0.25">
      <c r="U72"/>
      <c r="V72"/>
      <c r="W72"/>
    </row>
    <row r="73" spans="21:23" ht="15.95" customHeight="1" x14ac:dyDescent="0.25">
      <c r="U73"/>
      <c r="V73"/>
      <c r="W73"/>
    </row>
    <row r="74" spans="21:23" ht="15.95" customHeight="1" x14ac:dyDescent="0.25">
      <c r="U74"/>
      <c r="V74"/>
      <c r="W74"/>
    </row>
    <row r="75" spans="21:23" ht="15.95" customHeight="1" x14ac:dyDescent="0.25">
      <c r="U75"/>
      <c r="V75"/>
      <c r="W75"/>
    </row>
    <row r="76" spans="21:23" ht="15.95" customHeight="1" x14ac:dyDescent="0.25">
      <c r="U76"/>
      <c r="V76"/>
      <c r="W76"/>
    </row>
    <row r="77" spans="21:23" ht="15.95" customHeight="1" x14ac:dyDescent="0.25">
      <c r="U77"/>
      <c r="V77"/>
      <c r="W77"/>
    </row>
    <row r="78" spans="21:23" ht="15.95" customHeight="1" x14ac:dyDescent="0.25">
      <c r="U78"/>
      <c r="V78"/>
      <c r="W78"/>
    </row>
    <row r="79" spans="21:23" ht="15.95" customHeight="1" x14ac:dyDescent="0.25">
      <c r="U79"/>
      <c r="V79"/>
      <c r="W79"/>
    </row>
    <row r="80" spans="21:23" ht="15.95" customHeight="1" x14ac:dyDescent="0.25">
      <c r="U80"/>
      <c r="V80"/>
      <c r="W80"/>
    </row>
    <row r="81" spans="21:23" ht="15.95" customHeight="1" x14ac:dyDescent="0.25">
      <c r="U81"/>
      <c r="V81"/>
      <c r="W81"/>
    </row>
    <row r="82" spans="21:23" ht="15.95" customHeight="1" x14ac:dyDescent="0.25">
      <c r="U82"/>
      <c r="V82"/>
      <c r="W82"/>
    </row>
    <row r="83" spans="21:23" ht="15.95" customHeight="1" x14ac:dyDescent="0.25">
      <c r="U83"/>
      <c r="V83"/>
      <c r="W83"/>
    </row>
    <row r="84" spans="21:23" ht="15.95" customHeight="1" x14ac:dyDescent="0.25">
      <c r="U84"/>
      <c r="V84"/>
      <c r="W84"/>
    </row>
    <row r="85" spans="21:23" ht="15.95" customHeight="1" x14ac:dyDescent="0.25">
      <c r="U85"/>
      <c r="V85"/>
      <c r="W85"/>
    </row>
    <row r="86" spans="21:23" ht="15.95" customHeight="1" x14ac:dyDescent="0.25">
      <c r="U86"/>
      <c r="V86"/>
      <c r="W86"/>
    </row>
    <row r="87" spans="21:23" ht="15.95" customHeight="1" x14ac:dyDescent="0.25">
      <c r="U87"/>
      <c r="V87"/>
      <c r="W87"/>
    </row>
    <row r="88" spans="21:23" ht="15.95" customHeight="1" x14ac:dyDescent="0.25">
      <c r="U88"/>
      <c r="V88"/>
      <c r="W88"/>
    </row>
    <row r="89" spans="21:23" ht="15.95" customHeight="1" x14ac:dyDescent="0.25">
      <c r="U89"/>
      <c r="V89"/>
      <c r="W89"/>
    </row>
    <row r="90" spans="21:23" ht="15.95" customHeight="1" x14ac:dyDescent="0.25">
      <c r="U90"/>
      <c r="V90"/>
      <c r="W90"/>
    </row>
    <row r="91" spans="21:23" ht="15.95" customHeight="1" x14ac:dyDescent="0.25">
      <c r="U91"/>
      <c r="V91"/>
      <c r="W91"/>
    </row>
    <row r="92" spans="21:23" ht="15.95" customHeight="1" x14ac:dyDescent="0.25">
      <c r="U92"/>
      <c r="V92"/>
      <c r="W92"/>
    </row>
    <row r="93" spans="21:23" ht="15.95" customHeight="1" x14ac:dyDescent="0.25">
      <c r="U93"/>
      <c r="V93"/>
      <c r="W93"/>
    </row>
    <row r="94" spans="21:23" ht="15.95" customHeight="1" x14ac:dyDescent="0.25">
      <c r="U94"/>
      <c r="V94"/>
      <c r="W94"/>
    </row>
    <row r="95" spans="21:23" ht="15.95" customHeight="1" x14ac:dyDescent="0.25">
      <c r="U95"/>
      <c r="V95"/>
      <c r="W95"/>
    </row>
    <row r="96" spans="21:23" ht="15.95" customHeight="1" x14ac:dyDescent="0.25">
      <c r="U96"/>
      <c r="V96"/>
      <c r="W96"/>
    </row>
    <row r="97" spans="21:23" ht="15.95" customHeight="1" x14ac:dyDescent="0.25">
      <c r="U97"/>
      <c r="V97"/>
      <c r="W97"/>
    </row>
    <row r="98" spans="21:23" ht="15.95" customHeight="1" x14ac:dyDescent="0.25">
      <c r="U98"/>
      <c r="V98"/>
      <c r="W98"/>
    </row>
    <row r="99" spans="21:23" ht="15.95" customHeight="1" x14ac:dyDescent="0.25">
      <c r="U99"/>
      <c r="V99"/>
      <c r="W99"/>
    </row>
    <row r="100" spans="21:23" ht="15.95" customHeight="1" x14ac:dyDescent="0.25">
      <c r="U100"/>
      <c r="V100"/>
      <c r="W100"/>
    </row>
    <row r="101" spans="21:23" ht="15.95" customHeight="1" x14ac:dyDescent="0.25">
      <c r="U101"/>
      <c r="V101"/>
      <c r="W101"/>
    </row>
    <row r="102" spans="21:23" ht="15.95" customHeight="1" x14ac:dyDescent="0.25">
      <c r="U102"/>
      <c r="V102"/>
      <c r="W102"/>
    </row>
    <row r="103" spans="21:23" ht="15.95" customHeight="1" x14ac:dyDescent="0.25">
      <c r="U103"/>
      <c r="V103"/>
      <c r="W103"/>
    </row>
    <row r="104" spans="21:23" ht="15.95" customHeight="1" x14ac:dyDescent="0.25">
      <c r="U104"/>
      <c r="V104"/>
      <c r="W104"/>
    </row>
    <row r="105" spans="21:23" ht="15.95" customHeight="1" x14ac:dyDescent="0.25">
      <c r="U105"/>
      <c r="V105"/>
      <c r="W105"/>
    </row>
    <row r="106" spans="21:23" ht="15.95" customHeight="1" x14ac:dyDescent="0.25">
      <c r="U106"/>
      <c r="V106"/>
      <c r="W106"/>
    </row>
    <row r="107" spans="21:23" ht="15.95" customHeight="1" x14ac:dyDescent="0.25">
      <c r="U107"/>
      <c r="V107"/>
      <c r="W107"/>
    </row>
    <row r="108" spans="21:23" ht="15.95" customHeight="1" x14ac:dyDescent="0.25">
      <c r="U108"/>
      <c r="V108"/>
      <c r="W108"/>
    </row>
    <row r="109" spans="21:23" ht="15.95" customHeight="1" x14ac:dyDescent="0.25">
      <c r="U109"/>
      <c r="V109"/>
      <c r="W109"/>
    </row>
    <row r="110" spans="21:23" ht="15.95" customHeight="1" x14ac:dyDescent="0.25">
      <c r="U110"/>
      <c r="V110"/>
      <c r="W110"/>
    </row>
    <row r="111" spans="21:23" ht="15.95" customHeight="1" x14ac:dyDescent="0.25">
      <c r="U111"/>
      <c r="V111"/>
      <c r="W111"/>
    </row>
    <row r="112" spans="21:23" ht="15.95" customHeight="1" x14ac:dyDescent="0.25">
      <c r="U112"/>
      <c r="V112"/>
      <c r="W112"/>
    </row>
    <row r="113" spans="21:23" ht="15.95" customHeight="1" x14ac:dyDescent="0.25">
      <c r="U113"/>
      <c r="V113"/>
      <c r="W113"/>
    </row>
    <row r="114" spans="21:23" ht="15.95" customHeight="1" x14ac:dyDescent="0.25">
      <c r="U114"/>
      <c r="V114"/>
      <c r="W114"/>
    </row>
    <row r="115" spans="21:23" ht="15.95" customHeight="1" x14ac:dyDescent="0.25">
      <c r="U115"/>
      <c r="V115"/>
      <c r="W115"/>
    </row>
    <row r="116" spans="21:23" ht="15.95" customHeight="1" x14ac:dyDescent="0.25">
      <c r="U116"/>
      <c r="V116"/>
      <c r="W116"/>
    </row>
    <row r="117" spans="21:23" ht="15.95" customHeight="1" x14ac:dyDescent="0.25">
      <c r="U117"/>
      <c r="V117"/>
      <c r="W117"/>
    </row>
    <row r="118" spans="21:23" ht="15.95" customHeight="1" x14ac:dyDescent="0.25">
      <c r="U118"/>
      <c r="V118"/>
      <c r="W118"/>
    </row>
    <row r="119" spans="21:23" ht="15.95" customHeight="1" x14ac:dyDescent="0.25">
      <c r="U119"/>
      <c r="V119"/>
      <c r="W119"/>
    </row>
    <row r="120" spans="21:23" ht="15.95" customHeight="1" x14ac:dyDescent="0.25">
      <c r="U120"/>
      <c r="V120"/>
      <c r="W120"/>
    </row>
    <row r="121" spans="21:23" ht="15.95" customHeight="1" x14ac:dyDescent="0.25">
      <c r="U121"/>
      <c r="V121"/>
      <c r="W121"/>
    </row>
    <row r="122" spans="21:23" ht="15.95" customHeight="1" x14ac:dyDescent="0.25">
      <c r="U122"/>
      <c r="V122"/>
      <c r="W122"/>
    </row>
  </sheetData>
  <mergeCells count="37">
    <mergeCell ref="E21:F21"/>
    <mergeCell ref="C22:D22"/>
    <mergeCell ref="E22:F22"/>
    <mergeCell ref="G22:H22"/>
    <mergeCell ref="I22:J22"/>
    <mergeCell ref="G23:H23"/>
    <mergeCell ref="I23:J23"/>
    <mergeCell ref="M17:N17"/>
    <mergeCell ref="K18:L18"/>
    <mergeCell ref="I19:J19"/>
    <mergeCell ref="G20:H20"/>
    <mergeCell ref="K22:L22"/>
    <mergeCell ref="M22:N22"/>
    <mergeCell ref="O24:P24"/>
    <mergeCell ref="Q24:R24"/>
    <mergeCell ref="C24:D24"/>
    <mergeCell ref="E24:F24"/>
    <mergeCell ref="G24:H24"/>
    <mergeCell ref="I24:J24"/>
    <mergeCell ref="K24:L24"/>
    <mergeCell ref="M24:N24"/>
    <mergeCell ref="K23:L23"/>
    <mergeCell ref="M23:N23"/>
    <mergeCell ref="O16:P16"/>
    <mergeCell ref="Q15:R15"/>
    <mergeCell ref="C21:D21"/>
    <mergeCell ref="E20:F20"/>
    <mergeCell ref="G19:H19"/>
    <mergeCell ref="I18:J18"/>
    <mergeCell ref="K17:L17"/>
    <mergeCell ref="M16:N16"/>
    <mergeCell ref="O22:P22"/>
    <mergeCell ref="Q22:R22"/>
    <mergeCell ref="O23:P23"/>
    <mergeCell ref="Q23:R23"/>
    <mergeCell ref="C23:D23"/>
    <mergeCell ref="E23:F23"/>
  </mergeCells>
  <conditionalFormatting sqref="R8">
    <cfRule type="containsText" dxfId="61" priority="6" operator="containsText" text="NO">
      <formula>NOT(ISERROR(SEARCH("NO",R8)))</formula>
    </cfRule>
    <cfRule type="containsText" dxfId="60" priority="7" operator="containsText" text="YES">
      <formula>NOT(ISERROR(SEARCH("YES",R8)))</formula>
    </cfRule>
  </conditionalFormatting>
  <conditionalFormatting sqref="M5:M6">
    <cfRule type="cellIs" dxfId="59" priority="5" operator="notBetween">
      <formula>-127</formula>
      <formula>127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1. zero detect</vt:lpstr>
      <vt:lpstr>2. Comparator</vt:lpstr>
      <vt:lpstr>3. Ripple carry adder</vt:lpstr>
      <vt:lpstr>Timing</vt:lpstr>
      <vt:lpstr>4. GP adder</vt:lpstr>
      <vt:lpstr>timing PG</vt:lpstr>
      <vt:lpstr>Timing PG-2</vt:lpstr>
      <vt:lpstr>5. P-tree adder</vt:lpstr>
      <vt:lpstr>Timing P tree</vt:lpstr>
      <vt:lpstr>6. PG tree adder</vt:lpstr>
      <vt:lpstr>Timing PG-tree adder</vt:lpstr>
      <vt:lpstr>7. 8-bit Sklansky adder</vt:lpstr>
      <vt:lpstr>8. 16-bit Sklansky adder</vt:lpstr>
      <vt:lpstr>9. Ladner-Fischer</vt:lpstr>
      <vt:lpstr>10. your own Brent-Kung adder</vt:lpstr>
      <vt:lpstr>13. Brent-Kung adder</vt:lpstr>
      <vt:lpstr>prefix tree adders</vt:lpstr>
      <vt:lpstr>N</vt:lpstr>
      <vt:lpstr>NN</vt:lpstr>
      <vt:lpstr>nno</vt:lpstr>
      <vt:lpstr>no</vt:lpstr>
      <vt:lpstr>tao</vt:lpstr>
      <vt:lpstr>tmux</vt:lpstr>
      <vt:lpstr>tpg</vt:lpstr>
      <vt:lpstr>ttao</vt:lpstr>
      <vt:lpstr>ttpg</vt:lpstr>
      <vt:lpstr>ttxor</vt:lpstr>
      <vt:lpstr>txor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Jeppson</dc:creator>
  <cp:lastModifiedBy>användare</cp:lastModifiedBy>
  <cp:lastPrinted>2014-08-19T05:47:37Z</cp:lastPrinted>
  <dcterms:created xsi:type="dcterms:W3CDTF">2013-08-26T07:07:16Z</dcterms:created>
  <dcterms:modified xsi:type="dcterms:W3CDTF">2017-10-03T07:41:14Z</dcterms:modified>
</cp:coreProperties>
</file>