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6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7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 defaultThemeVersion="124226"/>
  <bookViews>
    <workbookView xWindow="8145" yWindow="615" windowWidth="29040" windowHeight="16440" tabRatio="650" firstSheet="1" activeTab="7"/>
  </bookViews>
  <sheets>
    <sheet name="1. Ripple carry adder" sheetId="35" r:id="rId1"/>
    <sheet name="Timing" sheetId="44" r:id="rId2"/>
    <sheet name="2. GP adder" sheetId="55" r:id="rId3"/>
    <sheet name="3. GP adder w BLOCK-P" sheetId="54" r:id="rId4"/>
    <sheet name="4. 32-bit Carry-skip adder" sheetId="56" r:id="rId5"/>
    <sheet name="5. GP adder w BLOCK-G" sheetId="46" r:id="rId6"/>
    <sheet name="6. GP-tree adder" sheetId="36" r:id="rId7"/>
    <sheet name="7. 8-bit Sklansky adder" sheetId="41" r:id="rId8"/>
    <sheet name="8. 16-bit Sklansky adder 2" sheetId="57" r:id="rId9"/>
    <sheet name="prefix tree adders" sheetId="47" r:id="rId10"/>
  </sheets>
  <definedNames>
    <definedName name="A">'2. GP adder'!$X$7:$X$14</definedName>
    <definedName name="B">'2. GP adder'!$Y$7:$Y$14</definedName>
    <definedName name="CIN">'2. GP adder'!$Z$7:$Z$14</definedName>
    <definedName name="COUT">'2. GP adder'!$AA$7:$AA$14</definedName>
    <definedName name="G">'2. GP adder'!$AC$7:$AC$14</definedName>
    <definedName name="N">'5. GP adder w BLOCK-G'!$AP$20:$AP$22</definedName>
    <definedName name="n0">'5. GP adder w BLOCK-G'!$AM$19:$AO$19</definedName>
    <definedName name="NN">#REF!</definedName>
    <definedName name="nno">#REF!</definedName>
    <definedName name="no">#REF!</definedName>
    <definedName name="P">'2. GP adder'!$AD$7:$AD$14</definedName>
    <definedName name="tao">'5. GP adder w BLOCK-G'!$AK$20</definedName>
    <definedName name="tmux">#REF!</definedName>
    <definedName name="tpg">'5. GP adder w BLOCK-G'!$AK$19</definedName>
    <definedName name="ttao">'6. GP-tree adder'!$AK$20</definedName>
    <definedName name="ttp">'6. GP-tree adder'!$AK$19</definedName>
    <definedName name="ttpg">#REF!</definedName>
    <definedName name="ttxor">'6. GP-tree adder'!$AK$21</definedName>
    <definedName name="txor">'5. GP adder w BLOCK-G'!$AK$21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7" i="57" l="1"/>
  <c r="AF41" i="57" l="1"/>
  <c r="AI42" i="57"/>
  <c r="AI16" i="57"/>
  <c r="AI13" i="57"/>
  <c r="C11" i="57"/>
  <c r="AC7" i="57"/>
  <c r="Z6" i="57"/>
  <c r="Z5" i="57"/>
  <c r="AF11" i="57" l="1"/>
  <c r="R11" i="57"/>
  <c r="O11" i="57"/>
  <c r="U11" i="57"/>
  <c r="L11" i="57"/>
  <c r="X11" i="57"/>
  <c r="F11" i="57"/>
  <c r="AD11" i="57"/>
  <c r="AG11" i="57"/>
  <c r="AC11" i="57"/>
  <c r="W11" i="57"/>
  <c r="Q11" i="57"/>
  <c r="K11" i="57"/>
  <c r="E11" i="57"/>
  <c r="AE11" i="57"/>
  <c r="Y11" i="57"/>
  <c r="S11" i="57"/>
  <c r="M11" i="57"/>
  <c r="G11" i="57"/>
  <c r="I11" i="57"/>
  <c r="AA11" i="57"/>
  <c r="D11" i="57"/>
  <c r="J11" i="57"/>
  <c r="P11" i="57"/>
  <c r="V11" i="57"/>
  <c r="AB11" i="57"/>
  <c r="AH11" i="57"/>
  <c r="H11" i="57"/>
  <c r="N11" i="57"/>
  <c r="T11" i="57"/>
  <c r="Z11" i="57"/>
  <c r="C11" i="41"/>
  <c r="C11" i="46"/>
  <c r="R11" i="56"/>
  <c r="Q11" i="56"/>
  <c r="P11" i="56"/>
  <c r="O11" i="56"/>
  <c r="N11" i="56"/>
  <c r="M11" i="56"/>
  <c r="L11" i="56"/>
  <c r="K11" i="56"/>
  <c r="J11" i="56"/>
  <c r="I11" i="56"/>
  <c r="H11" i="56"/>
  <c r="G11" i="56"/>
  <c r="F11" i="56"/>
  <c r="E11" i="56"/>
  <c r="D11" i="56"/>
  <c r="C11" i="56"/>
  <c r="C11" i="54"/>
  <c r="C11" i="55"/>
  <c r="C11" i="35"/>
  <c r="J6" i="41"/>
  <c r="N11" i="41" s="1"/>
  <c r="J5" i="41"/>
  <c r="M11" i="41" s="1"/>
  <c r="J6" i="46"/>
  <c r="P11" i="46" s="1"/>
  <c r="J5" i="46"/>
  <c r="Q11" i="46" s="1"/>
  <c r="J6" i="56"/>
  <c r="J5" i="56"/>
  <c r="J6" i="54"/>
  <c r="P11" i="54" s="1"/>
  <c r="J5" i="54"/>
  <c r="I11" i="54" s="1"/>
  <c r="J6" i="55"/>
  <c r="P11" i="55" s="1"/>
  <c r="J5" i="55"/>
  <c r="Q11" i="55" s="1"/>
  <c r="J6" i="35"/>
  <c r="P11" i="35" s="1"/>
  <c r="J5" i="35"/>
  <c r="Q11" i="35" s="1"/>
  <c r="C11" i="36"/>
  <c r="J6" i="36"/>
  <c r="P11" i="36" s="1"/>
  <c r="J5" i="36"/>
  <c r="O11" i="36" s="1"/>
  <c r="D19" i="46"/>
  <c r="C19" i="46"/>
  <c r="O19" i="46" s="1"/>
  <c r="I11" i="46" l="1"/>
  <c r="O11" i="46"/>
  <c r="F11" i="55"/>
  <c r="L11" i="55"/>
  <c r="R11" i="55"/>
  <c r="H11" i="55"/>
  <c r="N11" i="55"/>
  <c r="D11" i="55"/>
  <c r="J11" i="55"/>
  <c r="F11" i="35"/>
  <c r="L11" i="35"/>
  <c r="R11" i="35"/>
  <c r="H11" i="35"/>
  <c r="N11" i="35"/>
  <c r="D11" i="35"/>
  <c r="J11" i="35"/>
  <c r="O11" i="35"/>
  <c r="G11" i="35"/>
  <c r="I11" i="35"/>
  <c r="M11" i="35"/>
  <c r="O13" i="57"/>
  <c r="V13" i="57"/>
  <c r="U13" i="57"/>
  <c r="C13" i="57"/>
  <c r="J13" i="57"/>
  <c r="I13" i="57"/>
  <c r="S13" i="57"/>
  <c r="T13" i="57"/>
  <c r="F13" i="57"/>
  <c r="E13" i="57"/>
  <c r="X13" i="57"/>
  <c r="W13" i="57"/>
  <c r="D13" i="57"/>
  <c r="AB13" i="57"/>
  <c r="AA13" i="57"/>
  <c r="G13" i="57"/>
  <c r="H13" i="57"/>
  <c r="Y13" i="57"/>
  <c r="Z13" i="57"/>
  <c r="L13" i="57"/>
  <c r="K13" i="57"/>
  <c r="AD13" i="57"/>
  <c r="AC13" i="57"/>
  <c r="P13" i="57"/>
  <c r="M13" i="57"/>
  <c r="N13" i="57"/>
  <c r="AE13" i="57"/>
  <c r="AF13" i="57"/>
  <c r="R13" i="57"/>
  <c r="Q13" i="57"/>
  <c r="AH13" i="57"/>
  <c r="AG18" i="57" s="1"/>
  <c r="AG41" i="57"/>
  <c r="D11" i="41"/>
  <c r="J11" i="41"/>
  <c r="P11" i="41"/>
  <c r="F11" i="41"/>
  <c r="L11" i="41"/>
  <c r="R11" i="41"/>
  <c r="H11" i="41"/>
  <c r="E11" i="41"/>
  <c r="K11" i="41"/>
  <c r="Q11" i="41"/>
  <c r="I11" i="41"/>
  <c r="O11" i="41"/>
  <c r="G11" i="41"/>
  <c r="D11" i="46"/>
  <c r="N11" i="46"/>
  <c r="R11" i="46"/>
  <c r="F11" i="46"/>
  <c r="J11" i="46"/>
  <c r="H11" i="46"/>
  <c r="L11" i="46"/>
  <c r="G11" i="46"/>
  <c r="M11" i="46"/>
  <c r="E11" i="46"/>
  <c r="K11" i="46"/>
  <c r="H11" i="54"/>
  <c r="N11" i="54"/>
  <c r="G11" i="54"/>
  <c r="K11" i="54"/>
  <c r="O11" i="54"/>
  <c r="M11" i="54"/>
  <c r="Q11" i="54"/>
  <c r="E11" i="54"/>
  <c r="F11" i="54"/>
  <c r="L11" i="54"/>
  <c r="R11" i="54"/>
  <c r="D11" i="54"/>
  <c r="J11" i="54"/>
  <c r="I11" i="55"/>
  <c r="O11" i="55"/>
  <c r="G11" i="55"/>
  <c r="M11" i="55"/>
  <c r="E11" i="55"/>
  <c r="K11" i="55"/>
  <c r="E11" i="35"/>
  <c r="K11" i="35"/>
  <c r="F11" i="36"/>
  <c r="L11" i="36"/>
  <c r="H11" i="36"/>
  <c r="N11" i="36"/>
  <c r="R11" i="36"/>
  <c r="D11" i="36"/>
  <c r="J11" i="36"/>
  <c r="E11" i="36"/>
  <c r="K11" i="36"/>
  <c r="G11" i="36"/>
  <c r="M11" i="36"/>
  <c r="Q11" i="36"/>
  <c r="I11" i="36"/>
  <c r="G19" i="46"/>
  <c r="J19" i="46"/>
  <c r="M19" i="46"/>
  <c r="P19" i="46"/>
  <c r="E19" i="46"/>
  <c r="H19" i="46"/>
  <c r="K19" i="46"/>
  <c r="N19" i="46"/>
  <c r="F19" i="46"/>
  <c r="I19" i="46"/>
  <c r="L19" i="46"/>
  <c r="AM6" i="41" l="1"/>
  <c r="AH41" i="57"/>
  <c r="AG43" i="57" s="1"/>
  <c r="AG13" i="57"/>
  <c r="S16" i="41"/>
  <c r="S13" i="41"/>
  <c r="AO7" i="41"/>
  <c r="M7" i="41"/>
  <c r="AM21" i="36"/>
  <c r="AN21" i="36"/>
  <c r="AO21" i="36"/>
  <c r="AM22" i="36"/>
  <c r="AN22" i="36"/>
  <c r="AO22" i="36"/>
  <c r="AN20" i="36"/>
  <c r="AO20" i="36"/>
  <c r="AM20" i="36"/>
  <c r="AM21" i="46"/>
  <c r="AN21" i="46"/>
  <c r="AO21" i="46"/>
  <c r="AM22" i="46"/>
  <c r="AN22" i="46"/>
  <c r="AO22" i="46"/>
  <c r="AN20" i="46"/>
  <c r="AO20" i="46"/>
  <c r="AM20" i="46"/>
  <c r="S17" i="36"/>
  <c r="M7" i="36"/>
  <c r="S15" i="46"/>
  <c r="M7" i="46"/>
  <c r="M7" i="56"/>
  <c r="S15" i="54"/>
  <c r="M7" i="54"/>
  <c r="AC8" i="55"/>
  <c r="AC9" i="55"/>
  <c r="AC10" i="55"/>
  <c r="AE10" i="55" s="1"/>
  <c r="AC11" i="55"/>
  <c r="AC12" i="55"/>
  <c r="AC13" i="55"/>
  <c r="AE13" i="55" s="1"/>
  <c r="AC14" i="55"/>
  <c r="AC7" i="55"/>
  <c r="AD8" i="55"/>
  <c r="AD9" i="55"/>
  <c r="AD10" i="55"/>
  <c r="AD11" i="55"/>
  <c r="AD12" i="55"/>
  <c r="AD13" i="55"/>
  <c r="AD14" i="55"/>
  <c r="AD7" i="55"/>
  <c r="S15" i="55"/>
  <c r="M7" i="55"/>
  <c r="S12" i="35"/>
  <c r="AE18" i="57" l="1"/>
  <c r="AG42" i="57"/>
  <c r="AE43" i="57" s="1"/>
  <c r="P20" i="46"/>
  <c r="W4" i="55"/>
  <c r="V4" i="55"/>
  <c r="V3" i="55"/>
  <c r="P13" i="41"/>
  <c r="O13" i="41"/>
  <c r="C13" i="41"/>
  <c r="D13" i="41"/>
  <c r="C13" i="36"/>
  <c r="D13" i="36"/>
  <c r="C13" i="46"/>
  <c r="D13" i="46"/>
  <c r="E13" i="46"/>
  <c r="K13" i="46"/>
  <c r="R8" i="56"/>
  <c r="C13" i="56"/>
  <c r="D13" i="56"/>
  <c r="E13" i="56"/>
  <c r="H13" i="54"/>
  <c r="N13" i="54"/>
  <c r="D13" i="54"/>
  <c r="M13" i="54"/>
  <c r="C13" i="54"/>
  <c r="AE12" i="55"/>
  <c r="AE9" i="55"/>
  <c r="AE14" i="55"/>
  <c r="AE11" i="55"/>
  <c r="AE8" i="55"/>
  <c r="AE7" i="55"/>
  <c r="C13" i="55"/>
  <c r="D13" i="55"/>
  <c r="M13" i="55"/>
  <c r="AA18" i="57" l="1"/>
  <c r="AC18" i="57"/>
  <c r="AE42" i="57"/>
  <c r="AC42" i="57" s="1"/>
  <c r="AA42" i="57" s="1"/>
  <c r="Y42" i="57" s="1"/>
  <c r="W42" i="57" s="1"/>
  <c r="U42" i="57" s="1"/>
  <c r="S42" i="57" s="1"/>
  <c r="Q42" i="57" s="1"/>
  <c r="O42" i="57" s="1"/>
  <c r="M42" i="57" s="1"/>
  <c r="K42" i="57" s="1"/>
  <c r="I42" i="57" s="1"/>
  <c r="G42" i="57" s="1"/>
  <c r="E42" i="57" s="1"/>
  <c r="C42" i="57" s="1"/>
  <c r="O13" i="35"/>
  <c r="Q13" i="35"/>
  <c r="F13" i="36"/>
  <c r="L13" i="36"/>
  <c r="N13" i="41"/>
  <c r="K13" i="36"/>
  <c r="R13" i="36"/>
  <c r="Q13" i="36"/>
  <c r="G13" i="41"/>
  <c r="H13" i="41"/>
  <c r="E13" i="41"/>
  <c r="F13" i="41"/>
  <c r="M13" i="41"/>
  <c r="R13" i="41"/>
  <c r="I13" i="41"/>
  <c r="J13" i="41"/>
  <c r="K13" i="41"/>
  <c r="L13" i="41"/>
  <c r="E13" i="36"/>
  <c r="H13" i="36"/>
  <c r="G13" i="36"/>
  <c r="N13" i="36"/>
  <c r="M13" i="36"/>
  <c r="O13" i="36"/>
  <c r="P13" i="36"/>
  <c r="I13" i="36"/>
  <c r="J13" i="36"/>
  <c r="L13" i="46"/>
  <c r="H13" i="46"/>
  <c r="G13" i="46"/>
  <c r="J13" i="46"/>
  <c r="I13" i="46"/>
  <c r="Q13" i="46"/>
  <c r="R13" i="46"/>
  <c r="F13" i="46"/>
  <c r="N13" i="46"/>
  <c r="M13" i="46"/>
  <c r="P13" i="46"/>
  <c r="O13" i="46"/>
  <c r="F13" i="56"/>
  <c r="P13" i="56"/>
  <c r="O13" i="56"/>
  <c r="Q13" i="56"/>
  <c r="R13" i="56"/>
  <c r="K13" i="56"/>
  <c r="L13" i="56"/>
  <c r="H13" i="56"/>
  <c r="G13" i="56"/>
  <c r="J13" i="56"/>
  <c r="I13" i="56"/>
  <c r="N13" i="56"/>
  <c r="M13" i="56"/>
  <c r="R13" i="54"/>
  <c r="Q13" i="54"/>
  <c r="I13" i="54"/>
  <c r="J13" i="54"/>
  <c r="G13" i="54"/>
  <c r="O13" i="54"/>
  <c r="P13" i="54"/>
  <c r="L13" i="54"/>
  <c r="K13" i="54"/>
  <c r="F13" i="54"/>
  <c r="E13" i="54"/>
  <c r="N13" i="55"/>
  <c r="G13" i="55"/>
  <c r="H13" i="55"/>
  <c r="J13" i="55"/>
  <c r="I13" i="55"/>
  <c r="K13" i="55"/>
  <c r="L13" i="55"/>
  <c r="Q13" i="55"/>
  <c r="R13" i="55"/>
  <c r="E13" i="55"/>
  <c r="F13" i="55"/>
  <c r="W18" i="57" l="1"/>
  <c r="Y18" i="57"/>
  <c r="S18" i="57"/>
  <c r="U18" i="57"/>
  <c r="AC43" i="57"/>
  <c r="AA43" i="57"/>
  <c r="AM7" i="41"/>
  <c r="AK7" i="41" s="1"/>
  <c r="Q17" i="36"/>
  <c r="O17" i="36" s="1"/>
  <c r="M17" i="36" s="1"/>
  <c r="K17" i="36" s="1"/>
  <c r="I17" i="36" s="1"/>
  <c r="G17" i="36" s="1"/>
  <c r="E17" i="36" s="1"/>
  <c r="C17" i="36" s="1"/>
  <c r="O21" i="56"/>
  <c r="Q19" i="46"/>
  <c r="Y43" i="57"/>
  <c r="Q18" i="36"/>
  <c r="Q13" i="41"/>
  <c r="AM8" i="41"/>
  <c r="Q21" i="56"/>
  <c r="C18" i="57" l="1"/>
  <c r="AH8" i="57" s="1"/>
  <c r="I18" i="57"/>
  <c r="O18" i="57"/>
  <c r="Q18" i="57"/>
  <c r="E18" i="57"/>
  <c r="K18" i="57"/>
  <c r="G18" i="57"/>
  <c r="M18" i="57"/>
  <c r="M13" i="35"/>
  <c r="K13" i="35"/>
  <c r="AK8" i="41"/>
  <c r="W43" i="57"/>
  <c r="R19" i="46"/>
  <c r="O18" i="36"/>
  <c r="M18" i="36"/>
  <c r="AI7" i="41"/>
  <c r="AI8" i="41"/>
  <c r="X8" i="57" l="1"/>
  <c r="AD8" i="57" s="1"/>
  <c r="I13" i="35"/>
  <c r="U43" i="57"/>
  <c r="K18" i="36"/>
  <c r="AG7" i="41"/>
  <c r="AG8" i="41"/>
  <c r="M21" i="56"/>
  <c r="K21" i="56"/>
  <c r="G13" i="35" l="1"/>
  <c r="S43" i="57"/>
  <c r="I18" i="36"/>
  <c r="R8" i="41"/>
  <c r="AE7" i="41"/>
  <c r="AE8" i="41"/>
  <c r="I21" i="56"/>
  <c r="E13" i="35" l="1"/>
  <c r="C13" i="35"/>
  <c r="R8" i="35" s="1"/>
  <c r="Q43" i="57"/>
  <c r="G18" i="36"/>
  <c r="AC7" i="41"/>
  <c r="AC8" i="41"/>
  <c r="I8" i="41"/>
  <c r="N8" i="41" s="1"/>
  <c r="G21" i="56"/>
  <c r="O43" i="57" l="1"/>
  <c r="E18" i="36"/>
  <c r="AA7" i="41"/>
  <c r="AA8" i="41"/>
  <c r="E21" i="56"/>
  <c r="M43" i="57" l="1"/>
  <c r="C18" i="36"/>
  <c r="R8" i="36" s="1"/>
  <c r="Y7" i="41"/>
  <c r="Y8" i="41"/>
  <c r="K43" i="57" l="1"/>
  <c r="R8" i="54"/>
  <c r="C21" i="56"/>
  <c r="I8" i="56" s="1"/>
  <c r="N8" i="56" s="1"/>
  <c r="I8" i="36"/>
  <c r="N8" i="36" s="1"/>
  <c r="I8" i="46"/>
  <c r="N8" i="46" s="1"/>
  <c r="R8" i="46"/>
  <c r="AE9" i="41"/>
  <c r="AJ9" i="41" s="1"/>
  <c r="AN9" i="41"/>
  <c r="I8" i="54"/>
  <c r="N8" i="54" s="1"/>
  <c r="I43" i="57" l="1"/>
  <c r="M7" i="35"/>
  <c r="G43" i="57" l="1"/>
  <c r="E43" i="57" l="1"/>
  <c r="C43" i="57" l="1"/>
  <c r="W41" i="57" s="1"/>
  <c r="AC41" i="57" s="1"/>
  <c r="I8" i="35" l="1"/>
  <c r="N8" i="35" s="1"/>
  <c r="P13" i="55" l="1"/>
  <c r="O13" i="55"/>
  <c r="R8" i="55" l="1"/>
  <c r="I8" i="55" l="1"/>
  <c r="N8" i="55" s="1"/>
</calcChain>
</file>

<file path=xl/sharedStrings.xml><?xml version="1.0" encoding="utf-8"?>
<sst xmlns="http://schemas.openxmlformats.org/spreadsheetml/2006/main" count="991" uniqueCount="293">
  <si>
    <t>ADD=0</t>
  </si>
  <si>
    <t>A=</t>
  </si>
  <si>
    <t xml:space="preserve">CONTROL SIGNAL: </t>
  </si>
  <si>
    <t>SUB=1</t>
  </si>
  <si>
    <t>B=</t>
  </si>
  <si>
    <t>SUM=</t>
  </si>
  <si>
    <t>a7</t>
  </si>
  <si>
    <t>b7</t>
  </si>
  <si>
    <t>a6</t>
  </si>
  <si>
    <t>b6</t>
  </si>
  <si>
    <t>a5</t>
  </si>
  <si>
    <t>b5</t>
  </si>
  <si>
    <t>a4</t>
  </si>
  <si>
    <t>b4</t>
  </si>
  <si>
    <t>a3</t>
  </si>
  <si>
    <t>b3</t>
  </si>
  <si>
    <t>a2</t>
  </si>
  <si>
    <t>b2</t>
  </si>
  <si>
    <t>a1</t>
  </si>
  <si>
    <t>b1</t>
  </si>
  <si>
    <t xml:space="preserve">Both sums are equal? </t>
  </si>
  <si>
    <t>OVERFLOW?</t>
  </si>
  <si>
    <t>ENTER TWO NUMBERS</t>
  </si>
  <si>
    <t xml:space="preserve"> -128&lt;NUMBER&lt;128</t>
  </si>
  <si>
    <t>&lt;&lt;&lt;&lt;&lt;</t>
  </si>
  <si>
    <t>A</t>
  </si>
  <si>
    <t>B</t>
  </si>
  <si>
    <t>CIN</t>
  </si>
  <si>
    <t>SUM</t>
  </si>
  <si>
    <t>COUT</t>
  </si>
  <si>
    <t xml:space="preserve">SUM </t>
  </si>
  <si>
    <t>SUM1</t>
  </si>
  <si>
    <t>SUM7</t>
  </si>
  <si>
    <t>SUM6</t>
  </si>
  <si>
    <t>SUM5</t>
  </si>
  <si>
    <t>SUM4</t>
  </si>
  <si>
    <t>SUM3</t>
  </si>
  <si>
    <t>SUM2</t>
  </si>
  <si>
    <t>ADD/SUBTRACT</t>
  </si>
  <si>
    <t>BOOLEAN TRUTH TABLE</t>
  </si>
  <si>
    <t>1.</t>
  </si>
  <si>
    <t>FF</t>
  </si>
  <si>
    <t>←</t>
  </si>
  <si>
    <t>a8</t>
  </si>
  <si>
    <t>b8</t>
  </si>
  <si>
    <t>SUM LOGIC</t>
  </si>
  <si>
    <t>SUM8</t>
  </si>
  <si>
    <t>KILL</t>
  </si>
  <si>
    <t>PROPAGATE</t>
  </si>
  <si>
    <t>GENERATE</t>
  </si>
  <si>
    <t xml:space="preserve">SUM result converted back to decimal: </t>
  </si>
  <si>
    <t>G</t>
  </si>
  <si>
    <t>P</t>
  </si>
  <si>
    <t>G8</t>
  </si>
  <si>
    <t>P8</t>
  </si>
  <si>
    <t>G7</t>
  </si>
  <si>
    <t>P7</t>
  </si>
  <si>
    <t>G6</t>
  </si>
  <si>
    <t>P6</t>
  </si>
  <si>
    <t>G5</t>
  </si>
  <si>
    <t>P5</t>
  </si>
  <si>
    <t>G4</t>
  </si>
  <si>
    <t>P4</t>
  </si>
  <si>
    <t>G3</t>
  </si>
  <si>
    <t>P3</t>
  </si>
  <si>
    <t>G2</t>
  </si>
  <si>
    <t>P2</t>
  </si>
  <si>
    <t>G1</t>
  </si>
  <si>
    <t>P1</t>
  </si>
  <si>
    <t>C7:0</t>
  </si>
  <si>
    <t>C6:0</t>
  </si>
  <si>
    <t>C5:0</t>
  </si>
  <si>
    <t>C4:0</t>
  </si>
  <si>
    <t>C3:0</t>
  </si>
  <si>
    <t>C2:0</t>
  </si>
  <si>
    <t>C1:0</t>
  </si>
  <si>
    <t>G1:0</t>
  </si>
  <si>
    <t>YOU CAN USE IT FOR DEBUGGING POTENTIAL ERRORS IN YOUR DESIGN ABOVE</t>
  </si>
  <si>
    <t>SHOWN BELOW IS A CORRECT RIPPLE-CARRY ADDER THAT USES THE SAME NUMBERS AS YOU ENTERED ABOVE</t>
  </si>
  <si>
    <t>P8:1</t>
  </si>
  <si>
    <t>P7:1</t>
  </si>
  <si>
    <t>P6:1</t>
  </si>
  <si>
    <t>P5:1</t>
  </si>
  <si>
    <t>P4:1</t>
  </si>
  <si>
    <t>P3:1</t>
  </si>
  <si>
    <t>P2:1</t>
  </si>
  <si>
    <t>G8:1</t>
  </si>
  <si>
    <t>G7:1</t>
  </si>
  <si>
    <t>G6:1</t>
  </si>
  <si>
    <t>G5:1</t>
  </si>
  <si>
    <t>G4:1</t>
  </si>
  <si>
    <t>G3:1</t>
  </si>
  <si>
    <t>G2:1</t>
  </si>
  <si>
    <t xml:space="preserve"> -32768&lt;NUMBER&lt;32768</t>
  </si>
  <si>
    <t xml:space="preserve"> -32768&lt;NUMBER&lt;32769</t>
  </si>
  <si>
    <t>a15</t>
  </si>
  <si>
    <t>b15</t>
  </si>
  <si>
    <t>a14</t>
  </si>
  <si>
    <t>b14</t>
  </si>
  <si>
    <t>a13</t>
  </si>
  <si>
    <t>b13</t>
  </si>
  <si>
    <t>a12</t>
  </si>
  <si>
    <t>b12</t>
  </si>
  <si>
    <t>a11</t>
  </si>
  <si>
    <t>b11</t>
  </si>
  <si>
    <t>a10</t>
  </si>
  <si>
    <t>b10</t>
  </si>
  <si>
    <t>a9</t>
  </si>
  <si>
    <t>b9</t>
  </si>
  <si>
    <t>G15</t>
  </si>
  <si>
    <t>P15</t>
  </si>
  <si>
    <t>G14</t>
  </si>
  <si>
    <t>P14</t>
  </si>
  <si>
    <t>G13</t>
  </si>
  <si>
    <t>P13</t>
  </si>
  <si>
    <t>G12</t>
  </si>
  <si>
    <t>P12</t>
  </si>
  <si>
    <t>G11</t>
  </si>
  <si>
    <t>P11</t>
  </si>
  <si>
    <t>G10</t>
  </si>
  <si>
    <t>P10</t>
  </si>
  <si>
    <t>G9</t>
  </si>
  <si>
    <t>P9</t>
  </si>
  <si>
    <t>SUM15</t>
  </si>
  <si>
    <t>SUM14</t>
  </si>
  <si>
    <t>SUM13</t>
  </si>
  <si>
    <t>SUM12</t>
  </si>
  <si>
    <t>SUM11</t>
  </si>
  <si>
    <t>SUM10</t>
  </si>
  <si>
    <t>SUM9</t>
  </si>
  <si>
    <t>a16</t>
  </si>
  <si>
    <t>b16</t>
  </si>
  <si>
    <t>Template for design of ripple-carry adder</t>
  </si>
  <si>
    <t>2.</t>
  </si>
  <si>
    <t>3.</t>
  </si>
  <si>
    <t>4.</t>
  </si>
  <si>
    <t>Validate add/sub functionality</t>
  </si>
  <si>
    <t>TASKS:</t>
  </si>
  <si>
    <t>5.</t>
  </si>
  <si>
    <t>6.</t>
  </si>
  <si>
    <t xml:space="preserve"> =G1</t>
  </si>
  <si>
    <t xml:space="preserve"> =P1</t>
  </si>
  <si>
    <t>the dot operator. The textbook mentions many other</t>
  </si>
  <si>
    <t>names including delta operator, prefix operator and</t>
  </si>
  <si>
    <t>fundamental carry operator.</t>
  </si>
  <si>
    <t>We call this prefix computational cell</t>
  </si>
  <si>
    <t>tpg=</t>
  </si>
  <si>
    <t>tXOR=</t>
  </si>
  <si>
    <t>tAO=</t>
  </si>
  <si>
    <t>G16</t>
  </si>
  <si>
    <t>P16</t>
  </si>
  <si>
    <t>To be used by teacher during lecture</t>
  </si>
  <si>
    <t>CARRY OPERATION</t>
  </si>
  <si>
    <r>
      <t xml:space="preserve">DATA IN </t>
    </r>
    <r>
      <rPr>
        <sz val="11"/>
        <color theme="1"/>
        <rFont val="Calibri"/>
        <family val="2"/>
      </rPr>
      <t>→</t>
    </r>
  </si>
  <si>
    <t>←CIN</t>
  </si>
  <si>
    <t>CIN=</t>
  </si>
  <si>
    <t>CONTROL</t>
  </si>
  <si>
    <t>SIGNAL</t>
  </si>
  <si>
    <t>ADD/SUB</t>
  </si>
  <si>
    <t>←  COUT</t>
  </si>
  <si>
    <t>to be left blank until exercise #3!</t>
  </si>
  <si>
    <t>INSTRUCTIONS!</t>
  </si>
  <si>
    <t xml:space="preserve">This template is different from the previous in that bit-generate and bit-propagate logic has been added! </t>
  </si>
  <si>
    <t>You can study the Booelan truth table to validate G=AB, and P=A XOR B</t>
  </si>
  <si>
    <t>Now we have prefixed the carry control signals. Compared to previous COUT=AB+CIN*(A OR B) we now have COUT=AB+CIN*(A XOR B)</t>
  </si>
  <si>
    <t>In the new notation G and P are separated, they are never TRUE at the same time. However, both can be zero when the carry-in is to be killed!</t>
  </si>
  <si>
    <t>Verify that because P and G are never true at the same time we can write COUT=G+P*CIN!</t>
  </si>
  <si>
    <t>Enter SUM=XOR(R13;S15) into csum cell Q16!</t>
  </si>
  <si>
    <t>Click-and-drag cell Q16 till cell C16 to get an array with eight instances of the SUM cell!</t>
  </si>
  <si>
    <t>Validate adder/subtractor functionality for a number of input numbers!</t>
  </si>
  <si>
    <t>This in preparation for faster adders in coming exercises!</t>
  </si>
  <si>
    <t xml:space="preserve">The overall goal of the excel exercises is design a 32-bit adder where all carries are available after 5 </t>
  </si>
  <si>
    <t xml:space="preserve">AND-OR gate delays! </t>
  </si>
  <si>
    <t>Quite a designtask considering this 8-bit adder has to wait 7 AO gate delays until all carry-in signals</t>
  </si>
  <si>
    <t>have arrived to the waiting SUM cells!</t>
  </si>
  <si>
    <t xml:space="preserve">For preparing the bit-G and bit-P signals, a half adder </t>
  </si>
  <si>
    <t>has been inserted into each bit cell on row 13!</t>
  </si>
  <si>
    <t>This template is the same as in exercise 2, but now we are going to create a block-PROPAGATE output</t>
  </si>
  <si>
    <t>BLOCK-P=AND(P1;P2;P3;P4;P5;P6;P7;P8)</t>
  </si>
  <si>
    <t>The 8-input AND gate will be implemented by an array of seven 2-input AND gates in the form of an array</t>
  </si>
  <si>
    <t>where the P signals are rippling along with the ripple carry!</t>
  </si>
  <si>
    <t>Click-and-drag cell Q15 till cell C15 to get an array with eight instances of the carry cell!</t>
  </si>
  <si>
    <t>Validate BLOCK-PROPAGATE=1 when all bit-P signals are TRUE!</t>
  </si>
  <si>
    <t>For instance, you can enter -1 + 0, these inputs should produce BLOCK-PROPAGATE=1</t>
  </si>
  <si>
    <t>C8:0=COUT</t>
  </si>
  <si>
    <t>← P8:1=BLOCK P</t>
  </si>
  <si>
    <t>We have designed an 8-bit adder block with a BLOCK-PROPAGATE output.</t>
  </si>
  <si>
    <t>Convince yourself that the worst case delay of this 32-bit adder is:</t>
  </si>
  <si>
    <t>tAO</t>
  </si>
  <si>
    <t>is delay of the half adder used to set up bit propagate and generate</t>
  </si>
  <si>
    <t xml:space="preserve">Here, </t>
  </si>
  <si>
    <t xml:space="preserve">tpg </t>
  </si>
  <si>
    <t>tMUX</t>
  </si>
  <si>
    <t>is the delay of the multiplexer</t>
  </si>
  <si>
    <t>tXOR</t>
  </si>
  <si>
    <t>is the delay of the 2-input XOR gate used for the SUM cell!</t>
  </si>
  <si>
    <t>is the delay of the 2+1 input AND-OR gate used for the ripple-carry</t>
  </si>
  <si>
    <t>Template for design of carry-skip adder</t>
  </si>
  <si>
    <t>Enter =R13 in cell R14! Enter =P13*R14 into cell P14!</t>
  </si>
  <si>
    <t>Click-and-drag cells O14 and P14 together up to cell C14 to get an array with seven instances of the propagate AND cell!</t>
  </si>
  <si>
    <t>This template is the same as in exercises 2 and 3, but now we are going to add also a block-GENERATE output</t>
  </si>
  <si>
    <t>Add a duplicate carry, or rather generate signal as we shall see it here, to ripple along with the ripple-propagate.</t>
  </si>
  <si>
    <t>Enter =O13+P13*Q14 into cell O14 the same way we previously entered =P13*R14 in cell P14.</t>
  </si>
  <si>
    <t>Validate BLOCK-GENERATE when G1 is true and all all bit-P signals are TRUE (except of course P1)!</t>
  </si>
  <si>
    <t>For instance, you can enter -1 + 1, these inputs should produce BLOCK-GENERATE=1</t>
  </si>
  <si>
    <t>Eliminate logic in cell C15, it is not needed for this 8-bit adder block to work!</t>
  </si>
  <si>
    <t>However, this AO gate can be used to replace the carry-skip MUX if we build a 32-bit carry-lookahead adder (CLA) as shown in the figure.</t>
  </si>
  <si>
    <t>Convince yourself that the worst case delay of this 32-bit CLA is equal to</t>
  </si>
  <si>
    <t>Again,</t>
  </si>
  <si>
    <t>What would be the delay if we instead of using 8-bit blocks use</t>
  </si>
  <si>
    <t xml:space="preserve">a) </t>
  </si>
  <si>
    <t>4-bit blocks?</t>
  </si>
  <si>
    <t>b)</t>
  </si>
  <si>
    <t>16-bit blocks?</t>
  </si>
  <si>
    <t>To build a 64-bit adder instead of a 32-bit adder? Which would be the most efficient block size assuming a unit delay model</t>
  </si>
  <si>
    <t>i.e. tpg=tAO=tMUX=1 unit delay?</t>
  </si>
  <si>
    <t>For teacher use!</t>
  </si>
  <si>
    <t>=</t>
  </si>
  <si>
    <t>#bits in block</t>
  </si>
  <si>
    <t>#bits in word</t>
  </si>
  <si>
    <t>In this task the block-propagate and block-generate signals are to be formed by a binary tree.</t>
  </si>
  <si>
    <t>It is quite easy to understand that an 8-input AND gate can be implemented by a binary tree,</t>
  </si>
  <si>
    <t>but</t>
  </si>
  <si>
    <t>is it equally easy to understand that also the block-generate output can be generated from a binary tree?</t>
  </si>
  <si>
    <t>The advantage is that a binary tree as a logical depth of 2log(8) instead of seven or eight in the ripple fashion!</t>
  </si>
  <si>
    <t xml:space="preserve">Convince yourself by completing the tree in the adder template above, and study the theory of the dot operator </t>
  </si>
  <si>
    <t>SUM16</t>
  </si>
  <si>
    <t>INSTRUCTIONS:</t>
  </si>
  <si>
    <t>The lower half of the adder should already now be partly functional. Adding small numbers like 1+2 and 32+32 should work!</t>
  </si>
  <si>
    <t>The upper half of the adder must now be completed.</t>
  </si>
  <si>
    <t>For bit cells 9-12, the P cell just takes values from above just as the G cells do.</t>
  </si>
  <si>
    <t>For bit cells 15-13 you need to add correct AND functions! Check textbook template for corect connections!</t>
  </si>
  <si>
    <t>Check that all sums for bits 9-16 is calculated using correct carry-in data (on row 17).</t>
  </si>
  <si>
    <t xml:space="preserve">COPY field C14:R16 containing the GP-tree you just designed. </t>
  </si>
  <si>
    <t>Already now, the adder should be able to add 1+0=1 or 0+1=1.</t>
  </si>
  <si>
    <t>However, since only the LSB has the correct carry-in, this is the only addition it can perform so far!</t>
  </si>
  <si>
    <t>Therefore, we need to complete the tree as indicated in the Sklansky template from the textbook!</t>
  </si>
  <si>
    <t>I suggest you start with cells M15 and N15. These cells can then be copied to cells E15 and F15.</t>
  </si>
  <si>
    <t>Proceed to complete row 16 as indicated by the textbook template.</t>
  </si>
  <si>
    <t>For bit cells 5-7 we need to add the correct G and P functions</t>
  </si>
  <si>
    <t xml:space="preserve">GO TO WORKSHEET GP-tree adder! IF you are fully convinced that your GP-tree adder is correct, then proceed as follows: </t>
  </si>
  <si>
    <t>Paste it to the corresponding field on the 8-bit Sklansky adder template above!</t>
  </si>
  <si>
    <t>For bit cells 1-4 it will be convenient to copy the G and P values from the nearest row above to row 16.</t>
  </si>
  <si>
    <t xml:space="preserve">(the P values are not really needed on row 16, that is why some cells are colored gray instead of black in the textbook template. </t>
  </si>
  <si>
    <t xml:space="preserve"> But for the next task, the 16-bit Sklansky adder, it will be convenient if these values are already available)</t>
  </si>
  <si>
    <t>If the Sklansky tree is correct, the adder should now be fully functional!</t>
  </si>
  <si>
    <t>No SUM cell has to wait more than 2log8=3 AO-gate delays for the incoming carry,</t>
  </si>
  <si>
    <t xml:space="preserve"> as compared to the previous GP-tree adder where the MSB SUM had to wait 7 AO gate delays.</t>
  </si>
  <si>
    <t>One critical step here to avoid having included any ripple-carry effects is to check that none of the cells on row 16</t>
  </si>
  <si>
    <t>Enter the COUT=AB+CIN*(A+B) logic that you derived for the prelabs into cell Q12 using EXCEL logic functions</t>
  </si>
  <si>
    <t>that is using =OR(AND(cellA;cellB);AND(cellCIN;OR(cellA;cellB)))*1</t>
  </si>
  <si>
    <t>Click-and-drag cell Q11 to the left for turning the eight carry cells  into an array of eight instances of the same carry cell!</t>
  </si>
  <si>
    <t>The timing of this 8-bit block is illustrated with the modified adder template to the left!</t>
  </si>
  <si>
    <t>This 8-bit adder block can be used to design a 32-bit carry-skip adder as shown above!</t>
  </si>
  <si>
    <t xml:space="preserve"> =IF($D11;ISODD(256+$M6);ISODD($M6))*1</t>
  </si>
  <si>
    <t>SUB=</t>
  </si>
  <si>
    <t>ADD=</t>
  </si>
  <si>
    <t>Enter =Q13 into cell Q14 the same way we previously entered =P1 in cell R14.</t>
  </si>
  <si>
    <t>Build the binary G/P tree to produce block-P and block-G  within only three delay units!</t>
  </si>
  <si>
    <t>Re-enter the carry-out and-or expression in cell Q17, then click-and-drag to get full carry array!</t>
  </si>
  <si>
    <t>Check for correct block-P and block-G outputs using same input combinations as before!</t>
  </si>
  <si>
    <t>BACKGROUND COMMENTS:</t>
  </si>
  <si>
    <t>For block-P, any number minus the same number produces a block-P output!</t>
  </si>
  <si>
    <t>Or any number minus the same number!</t>
  </si>
  <si>
    <t>Since G and P should not be true at the same time, we can use simplified notation G3+P3*G2:0 and P3*P2:1, respectively.</t>
  </si>
  <si>
    <t>(Actually, any number minus the same number produces block-G and block-P both being true.</t>
  </si>
  <si>
    <t>This is because G1:0 is not a true block-G signal since it also is influenced by carry-in.</t>
  </si>
  <si>
    <t xml:space="preserve">However, this does not matter. </t>
  </si>
  <si>
    <t>GO TO YOUR 8-bit SKLANSKY ADDER. IF you are convinced that it is correct, do the following:</t>
  </si>
  <si>
    <t>Template for design of 16-bit Sklansky adder</t>
  </si>
  <si>
    <t>Template for design of 8-bit Sklansky adder</t>
  </si>
  <si>
    <t xml:space="preserve">receive input data from any cells in row 16, only from upper cells in rows 13-15. </t>
  </si>
  <si>
    <t>NOTE!</t>
  </si>
  <si>
    <t>The number of bits in the Sklansky adder was doubled, from 8-bits to 16-bits, but . . .</t>
  </si>
  <si>
    <t>but the worst case propagation delay only increased one delay unit because of the binary tree!</t>
  </si>
  <si>
    <t>VALIDATE FUNCTIONALITY! The adder should work now, otherwise debug!</t>
  </si>
  <si>
    <t>For instance, any negative odd number plus the same positive odd number generates a carry in the LSB</t>
  </si>
  <si>
    <t xml:space="preserve">a carry that is then propagated to the block-G output! </t>
  </si>
  <si>
    <t>If they are not already there, P values must be included in all cells on row 16 of the upper half of the adder, i.e. for bits 9-15.</t>
  </si>
  <si>
    <t xml:space="preserve">Now, SUM cells 9-16 need to have their carry-in data implemented on row 17. </t>
  </si>
  <si>
    <t xml:space="preserve">Add these values by checking textbook fig. 11.29 for correct connections! </t>
  </si>
  <si>
    <t>As an example: 7 plus -7 should yield block-G, while -1 plus 0 should yield block-p!</t>
  </si>
  <si>
    <t>P1:0</t>
  </si>
  <si>
    <t>Template for design of ripple-carry adder with carry propagate and carry generate setup logic</t>
  </si>
  <si>
    <t>Template for design of PG-setup ripple-carry adder with block-propagate output</t>
  </si>
  <si>
    <t>Template for design of PG-setup ripple-carry adder with block-propagate and block-generate outputs</t>
  </si>
  <si>
    <t>Template for design of PG-tree ripple-carry adder with block-propagate and block-generate outputs</t>
  </si>
  <si>
    <t>Enter COUT=Q13+R13*S15 in cell Q15</t>
  </si>
  <si>
    <t>7.</t>
  </si>
  <si>
    <t>8.</t>
  </si>
  <si>
    <t>COPY field C14:R16. Paste it to field S14:AH16 and to field C14:F16 above!</t>
  </si>
  <si>
    <t>Copy field C14:R15 from previous task, GP adder.</t>
  </si>
  <si>
    <t>Copy the SUM, ripple-propagate and ripple-carry logic from rows 14, 15 and 16 in the previous exercise!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</si>
</sst>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0" tint="-0.1499984740745262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4" xfId="0" applyBorder="1"/>
    <xf numFmtId="0" fontId="0" fillId="0" borderId="2" xfId="0" applyBorder="1"/>
    <xf numFmtId="0" fontId="0" fillId="0" borderId="0" xfId="0" applyFill="1"/>
    <xf numFmtId="0" fontId="0" fillId="2" borderId="0" xfId="0" applyFill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Fill="1" applyBorder="1"/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6" fillId="0" borderId="4" xfId="0" applyFont="1" applyBorder="1"/>
    <xf numFmtId="0" fontId="6" fillId="0" borderId="2" xfId="0" applyFont="1" applyBorder="1"/>
    <xf numFmtId="0" fontId="7" fillId="2" borderId="1" xfId="0" applyFont="1" applyFill="1" applyBorder="1" applyAlignment="1">
      <alignment horizont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0" borderId="0" xfId="0" applyFont="1" applyFill="1" applyBorder="1"/>
    <xf numFmtId="0" fontId="0" fillId="6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6" fillId="0" borderId="0" xfId="0" applyFont="1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5" borderId="0" xfId="0" applyFont="1" applyFill="1"/>
    <xf numFmtId="0" fontId="0" fillId="5" borderId="0" xfId="0" applyFill="1"/>
    <xf numFmtId="0" fontId="6" fillId="4" borderId="1" xfId="0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Font="1"/>
    <xf numFmtId="0" fontId="0" fillId="2" borderId="0" xfId="0" applyFont="1" applyFill="1" applyAlignment="1">
      <alignment horizontal="center"/>
    </xf>
    <xf numFmtId="0" fontId="0" fillId="5" borderId="0" xfId="0" applyFont="1" applyFill="1"/>
    <xf numFmtId="0" fontId="6" fillId="6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6" borderId="2" xfId="0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0" fillId="6" borderId="19" xfId="0" applyFill="1" applyBorder="1" applyAlignment="1">
      <alignment horizontal="center"/>
    </xf>
    <xf numFmtId="0" fontId="6" fillId="8" borderId="9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6" fillId="6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8" borderId="32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0" fillId="0" borderId="28" xfId="0" applyBorder="1"/>
    <xf numFmtId="0" fontId="0" fillId="0" borderId="15" xfId="0" applyBorder="1"/>
    <xf numFmtId="0" fontId="0" fillId="0" borderId="15" xfId="0" applyFill="1" applyBorder="1"/>
    <xf numFmtId="0" fontId="0" fillId="0" borderId="29" xfId="0" applyBorder="1"/>
    <xf numFmtId="0" fontId="0" fillId="0" borderId="19" xfId="0" applyBorder="1"/>
    <xf numFmtId="0" fontId="0" fillId="0" borderId="26" xfId="0" applyBorder="1"/>
    <xf numFmtId="0" fontId="0" fillId="0" borderId="5" xfId="0" applyBorder="1"/>
    <xf numFmtId="0" fontId="0" fillId="0" borderId="30" xfId="0" applyBorder="1"/>
    <xf numFmtId="0" fontId="0" fillId="0" borderId="3" xfId="0" applyBorder="1"/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6" fillId="6" borderId="4" xfId="0" applyFont="1" applyFill="1" applyBorder="1"/>
    <xf numFmtId="0" fontId="6" fillId="6" borderId="27" xfId="0" applyFont="1" applyFill="1" applyBorder="1"/>
    <xf numFmtId="0" fontId="6" fillId="6" borderId="2" xfId="0" applyFont="1" applyFill="1" applyBorder="1"/>
    <xf numFmtId="0" fontId="0" fillId="0" borderId="27" xfId="0" applyBorder="1"/>
    <xf numFmtId="0" fontId="0" fillId="0" borderId="27" xfId="0" applyFill="1" applyBorder="1"/>
    <xf numFmtId="0" fontId="6" fillId="6" borderId="0" xfId="0" applyFont="1" applyFill="1" applyBorder="1" applyAlignment="1">
      <alignment horizontal="left" vertical="center"/>
    </xf>
    <xf numFmtId="0" fontId="6" fillId="0" borderId="0" xfId="0" applyFont="1" applyFill="1"/>
    <xf numFmtId="0" fontId="0" fillId="6" borderId="1" xfId="0" applyFill="1" applyBorder="1" applyAlignment="1">
      <alignment horizontal="center"/>
    </xf>
    <xf numFmtId="0" fontId="0" fillId="7" borderId="0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/>
    </xf>
    <xf numFmtId="0" fontId="6" fillId="8" borderId="33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3" fillId="0" borderId="0" xfId="0" applyFont="1"/>
    <xf numFmtId="49" fontId="0" fillId="0" borderId="0" xfId="0" applyNumberFormat="1" applyAlignment="1">
      <alignment horizontal="center" vertical="center"/>
    </xf>
    <xf numFmtId="0" fontId="0" fillId="0" borderId="0" xfId="0" applyFont="1" applyFill="1"/>
    <xf numFmtId="0" fontId="6" fillId="8" borderId="2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2" xfId="0" applyBorder="1" applyAlignment="1"/>
    <xf numFmtId="20" fontId="6" fillId="6" borderId="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49" fontId="0" fillId="0" borderId="0" xfId="0" applyNumberFormat="1" applyAlignment="1">
      <alignment horizontal="center" vertical="top" textRotation="180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0" fillId="0" borderId="6" xfId="0" applyBorder="1" applyAlignment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7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276225</xdr:colOff>
      <xdr:row>0</xdr:row>
      <xdr:rowOff>152400</xdr:rowOff>
    </xdr:from>
    <xdr:to>
      <xdr:col>42</xdr:col>
      <xdr:colOff>234576</xdr:colOff>
      <xdr:row>26</xdr:row>
      <xdr:rowOff>6419</xdr:rowOff>
    </xdr:to>
    <xdr:grpSp>
      <xdr:nvGrpSpPr>
        <xdr:cNvPr id="124" name="Group 123"/>
        <xdr:cNvGrpSpPr/>
      </xdr:nvGrpSpPr>
      <xdr:grpSpPr>
        <a:xfrm>
          <a:off x="7896225" y="152400"/>
          <a:ext cx="8568951" cy="5035619"/>
          <a:chOff x="251520" y="1255792"/>
          <a:chExt cx="8568951" cy="5197544"/>
        </a:xfrm>
      </xdr:grpSpPr>
      <xdr:sp macro="" textlink="">
        <xdr:nvSpPr>
          <xdr:cNvPr id="125" name="Rectangle 124"/>
          <xdr:cNvSpPr/>
        </xdr:nvSpPr>
        <xdr:spPr>
          <a:xfrm>
            <a:off x="251520" y="1255792"/>
            <a:ext cx="8568951" cy="5197544"/>
          </a:xfrm>
          <a:prstGeom prst="rect">
            <a:avLst/>
          </a:prstGeom>
          <a:solidFill>
            <a:schemeClr val="bg1"/>
          </a:solidFill>
          <a:ln w="1905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18000" rIns="18000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sv-SE" sz="1400">
              <a:solidFill>
                <a:schemeClr val="tx1"/>
              </a:solidFill>
            </a:endParaRPr>
          </a:p>
        </xdr:txBody>
      </xdr:sp>
      <xdr:grpSp>
        <xdr:nvGrpSpPr>
          <xdr:cNvPr id="126" name="Group 125"/>
          <xdr:cNvGrpSpPr/>
        </xdr:nvGrpSpPr>
        <xdr:grpSpPr>
          <a:xfrm>
            <a:off x="1975595" y="1628800"/>
            <a:ext cx="4757632" cy="1467723"/>
            <a:chOff x="2363635" y="1967262"/>
            <a:chExt cx="4757632" cy="1129261"/>
          </a:xfrm>
        </xdr:grpSpPr>
        <xdr:grpSp>
          <xdr:nvGrpSpPr>
            <xdr:cNvPr id="197" name="Group 196"/>
            <xdr:cNvGrpSpPr/>
          </xdr:nvGrpSpPr>
          <xdr:grpSpPr>
            <a:xfrm>
              <a:off x="6901131" y="1967262"/>
              <a:ext cx="220136" cy="1129261"/>
              <a:chOff x="4190458" y="2154754"/>
              <a:chExt cx="220136" cy="472017"/>
            </a:xfrm>
          </xdr:grpSpPr>
          <xdr:cxnSp macro="">
            <xdr:nvCxnSpPr>
              <xdr:cNvPr id="207" name="Straight Connector 206"/>
              <xdr:cNvCxnSpPr/>
            </xdr:nvCxnSpPr>
            <xdr:spPr>
              <a:xfrm>
                <a:off x="4410594" y="2154754"/>
                <a:ext cx="0" cy="472017"/>
              </a:xfrm>
              <a:prstGeom prst="line">
                <a:avLst/>
              </a:prstGeom>
              <a:ln w="1270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08" name="Straight Connector 207"/>
              <xdr:cNvCxnSpPr/>
            </xdr:nvCxnSpPr>
            <xdr:spPr>
              <a:xfrm>
                <a:off x="4190458" y="2154754"/>
                <a:ext cx="0" cy="472017"/>
              </a:xfrm>
              <a:prstGeom prst="line">
                <a:avLst/>
              </a:prstGeom>
              <a:ln w="1270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98" name="Group 197"/>
            <xdr:cNvGrpSpPr/>
          </xdr:nvGrpSpPr>
          <xdr:grpSpPr>
            <a:xfrm>
              <a:off x="5387971" y="1967262"/>
              <a:ext cx="220136" cy="1129261"/>
              <a:chOff x="4190458" y="2154754"/>
              <a:chExt cx="220136" cy="472017"/>
            </a:xfrm>
          </xdr:grpSpPr>
          <xdr:cxnSp macro="">
            <xdr:nvCxnSpPr>
              <xdr:cNvPr id="205" name="Straight Connector 204"/>
              <xdr:cNvCxnSpPr/>
            </xdr:nvCxnSpPr>
            <xdr:spPr>
              <a:xfrm>
                <a:off x="4410594" y="2154754"/>
                <a:ext cx="0" cy="472017"/>
              </a:xfrm>
              <a:prstGeom prst="line">
                <a:avLst/>
              </a:prstGeom>
              <a:ln w="1270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06" name="Straight Connector 205"/>
              <xdr:cNvCxnSpPr/>
            </xdr:nvCxnSpPr>
            <xdr:spPr>
              <a:xfrm>
                <a:off x="4190458" y="2154754"/>
                <a:ext cx="0" cy="472017"/>
              </a:xfrm>
              <a:prstGeom prst="line">
                <a:avLst/>
              </a:prstGeom>
              <a:ln w="1270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99" name="Group 198"/>
            <xdr:cNvGrpSpPr/>
          </xdr:nvGrpSpPr>
          <xdr:grpSpPr>
            <a:xfrm>
              <a:off x="3875803" y="1967262"/>
              <a:ext cx="220136" cy="1129261"/>
              <a:chOff x="4190458" y="2154754"/>
              <a:chExt cx="220136" cy="472017"/>
            </a:xfrm>
          </xdr:grpSpPr>
          <xdr:cxnSp macro="">
            <xdr:nvCxnSpPr>
              <xdr:cNvPr id="203" name="Straight Connector 202"/>
              <xdr:cNvCxnSpPr/>
            </xdr:nvCxnSpPr>
            <xdr:spPr>
              <a:xfrm>
                <a:off x="4410594" y="2154754"/>
                <a:ext cx="0" cy="472017"/>
              </a:xfrm>
              <a:prstGeom prst="line">
                <a:avLst/>
              </a:prstGeom>
              <a:ln w="1270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04" name="Straight Connector 203"/>
              <xdr:cNvCxnSpPr/>
            </xdr:nvCxnSpPr>
            <xdr:spPr>
              <a:xfrm>
                <a:off x="4190458" y="2154754"/>
                <a:ext cx="0" cy="472017"/>
              </a:xfrm>
              <a:prstGeom prst="line">
                <a:avLst/>
              </a:prstGeom>
              <a:ln w="1270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200" name="Group 199"/>
            <xdr:cNvGrpSpPr/>
          </xdr:nvGrpSpPr>
          <xdr:grpSpPr>
            <a:xfrm>
              <a:off x="2363635" y="1967262"/>
              <a:ext cx="220136" cy="1129261"/>
              <a:chOff x="4190458" y="2154754"/>
              <a:chExt cx="220136" cy="472017"/>
            </a:xfrm>
          </xdr:grpSpPr>
          <xdr:cxnSp macro="">
            <xdr:nvCxnSpPr>
              <xdr:cNvPr id="201" name="Straight Connector 200"/>
              <xdr:cNvCxnSpPr/>
            </xdr:nvCxnSpPr>
            <xdr:spPr>
              <a:xfrm>
                <a:off x="4410594" y="2154754"/>
                <a:ext cx="0" cy="472017"/>
              </a:xfrm>
              <a:prstGeom prst="line">
                <a:avLst/>
              </a:prstGeom>
              <a:ln w="1270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02" name="Straight Connector 201"/>
              <xdr:cNvCxnSpPr/>
            </xdr:nvCxnSpPr>
            <xdr:spPr>
              <a:xfrm>
                <a:off x="4190458" y="2154754"/>
                <a:ext cx="0" cy="472017"/>
              </a:xfrm>
              <a:prstGeom prst="line">
                <a:avLst/>
              </a:prstGeom>
              <a:ln w="1270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cxnSp macro="">
        <xdr:nvCxnSpPr>
          <xdr:cNvPr id="127" name="Straight Connector 126"/>
          <xdr:cNvCxnSpPr/>
        </xdr:nvCxnSpPr>
        <xdr:spPr>
          <a:xfrm>
            <a:off x="1060704" y="2400304"/>
            <a:ext cx="6193112" cy="0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8" name="Rectangle 127"/>
          <xdr:cNvSpPr/>
        </xdr:nvSpPr>
        <xdr:spPr>
          <a:xfrm>
            <a:off x="611560" y="2175413"/>
            <a:ext cx="521152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-SE"/>
              <a:t>c</a:t>
            </a:r>
            <a:r>
              <a:rPr lang="sv-SE" baseline="-25000"/>
              <a:t>out</a:t>
            </a:r>
            <a:endParaRPr lang="sv-SE">
              <a:solidFill>
                <a:schemeClr val="tx1"/>
              </a:solidFill>
            </a:endParaRPr>
          </a:p>
        </xdr:txBody>
      </xdr:sp>
      <xdr:sp macro="" textlink="">
        <xdr:nvSpPr>
          <xdr:cNvPr id="129" name="Rectangle 128"/>
          <xdr:cNvSpPr/>
        </xdr:nvSpPr>
        <xdr:spPr>
          <a:xfrm>
            <a:off x="7254480" y="2228314"/>
            <a:ext cx="501880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-SE"/>
              <a:t>C</a:t>
            </a:r>
            <a:r>
              <a:rPr lang="sv-SE" baseline="-25000"/>
              <a:t>in</a:t>
            </a:r>
            <a:endParaRPr lang="sv-SE">
              <a:solidFill>
                <a:schemeClr val="bg1"/>
              </a:solidFill>
            </a:endParaRPr>
          </a:p>
        </xdr:txBody>
      </xdr:sp>
      <xdr:sp macro="" textlink="">
        <xdr:nvSpPr>
          <xdr:cNvPr id="130" name="Rectangle 129"/>
          <xdr:cNvSpPr/>
        </xdr:nvSpPr>
        <xdr:spPr>
          <a:xfrm>
            <a:off x="3282218" y="1331476"/>
            <a:ext cx="677261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-SE"/>
              <a:t>a</a:t>
            </a:r>
            <a:r>
              <a:rPr lang="sv-SE" baseline="-25000"/>
              <a:t>3 </a:t>
            </a:r>
            <a:r>
              <a:rPr lang="sv-SE"/>
              <a:t>b</a:t>
            </a:r>
            <a:r>
              <a:rPr lang="sv-SE" baseline="-25000"/>
              <a:t>3</a:t>
            </a:r>
            <a:endParaRPr lang="sv-SE">
              <a:solidFill>
                <a:schemeClr val="tx1"/>
              </a:solidFill>
            </a:endParaRPr>
          </a:p>
        </xdr:txBody>
      </xdr:sp>
      <xdr:sp macro="" textlink="">
        <xdr:nvSpPr>
          <xdr:cNvPr id="131" name="Rectangle 130"/>
          <xdr:cNvSpPr/>
        </xdr:nvSpPr>
        <xdr:spPr>
          <a:xfrm>
            <a:off x="3200112" y="3501008"/>
            <a:ext cx="826209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-SE"/>
              <a:t>Sum</a:t>
            </a:r>
            <a:r>
              <a:rPr lang="sv-SE" baseline="-25000"/>
              <a:t>3</a:t>
            </a:r>
            <a:endParaRPr lang="sv-SE"/>
          </a:p>
        </xdr:txBody>
      </xdr:sp>
      <xdr:sp macro="" textlink="">
        <xdr:nvSpPr>
          <xdr:cNvPr id="132" name="Rectangle 131"/>
          <xdr:cNvSpPr/>
        </xdr:nvSpPr>
        <xdr:spPr>
          <a:xfrm>
            <a:off x="1655104" y="3501008"/>
            <a:ext cx="868463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-SE"/>
              <a:t>Sum</a:t>
            </a:r>
            <a:r>
              <a:rPr lang="sv-SE" baseline="-25000"/>
              <a:t>4</a:t>
            </a:r>
            <a:endParaRPr lang="sv-SE"/>
          </a:p>
        </xdr:txBody>
      </xdr:sp>
      <xdr:sp macro="" textlink="">
        <xdr:nvSpPr>
          <xdr:cNvPr id="133" name="Rectangle 132"/>
          <xdr:cNvSpPr/>
        </xdr:nvSpPr>
        <xdr:spPr>
          <a:xfrm>
            <a:off x="1745104" y="1331476"/>
            <a:ext cx="677261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-SE"/>
              <a:t>a</a:t>
            </a:r>
            <a:r>
              <a:rPr lang="sv-SE" baseline="-25000"/>
              <a:t>4 </a:t>
            </a:r>
            <a:r>
              <a:rPr lang="sv-SE"/>
              <a:t>b</a:t>
            </a:r>
            <a:r>
              <a:rPr lang="sv-SE" baseline="-25000"/>
              <a:t>4</a:t>
            </a:r>
            <a:endParaRPr lang="sv-SE">
              <a:solidFill>
                <a:schemeClr val="tx1"/>
              </a:solidFill>
            </a:endParaRPr>
          </a:p>
        </xdr:txBody>
      </xdr:sp>
      <xdr:sp macro="" textlink="">
        <xdr:nvSpPr>
          <xdr:cNvPr id="134" name="Rectangle 133"/>
          <xdr:cNvSpPr/>
        </xdr:nvSpPr>
        <xdr:spPr>
          <a:xfrm>
            <a:off x="4733112" y="3501014"/>
            <a:ext cx="759514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-SE"/>
              <a:t>Sum</a:t>
            </a:r>
            <a:r>
              <a:rPr lang="sv-SE" baseline="-25000"/>
              <a:t>2</a:t>
            </a:r>
            <a:endParaRPr lang="sv-SE"/>
          </a:p>
        </xdr:txBody>
      </xdr:sp>
      <xdr:sp macro="" textlink="">
        <xdr:nvSpPr>
          <xdr:cNvPr id="135" name="Rectangle 134"/>
          <xdr:cNvSpPr/>
        </xdr:nvSpPr>
        <xdr:spPr>
          <a:xfrm>
            <a:off x="4788102" y="1331476"/>
            <a:ext cx="677261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-SE"/>
              <a:t>a</a:t>
            </a:r>
            <a:r>
              <a:rPr lang="sv-SE" baseline="-25000"/>
              <a:t>2 </a:t>
            </a:r>
            <a:r>
              <a:rPr lang="sv-SE"/>
              <a:t>b</a:t>
            </a:r>
            <a:r>
              <a:rPr lang="sv-SE" baseline="-25000"/>
              <a:t>2</a:t>
            </a:r>
            <a:endParaRPr lang="sv-SE">
              <a:solidFill>
                <a:schemeClr val="tx1"/>
              </a:solidFill>
            </a:endParaRPr>
          </a:p>
        </xdr:txBody>
      </xdr:sp>
      <xdr:sp macro="" textlink="">
        <xdr:nvSpPr>
          <xdr:cNvPr id="136" name="Rectangle 135"/>
          <xdr:cNvSpPr/>
        </xdr:nvSpPr>
        <xdr:spPr>
          <a:xfrm>
            <a:off x="6210216" y="3501014"/>
            <a:ext cx="826210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-SE"/>
              <a:t>Sum</a:t>
            </a:r>
            <a:r>
              <a:rPr lang="sv-SE" baseline="-25000"/>
              <a:t>1</a:t>
            </a:r>
            <a:endParaRPr lang="sv-SE"/>
          </a:p>
        </xdr:txBody>
      </xdr:sp>
      <xdr:sp macro="" textlink="">
        <xdr:nvSpPr>
          <xdr:cNvPr id="137" name="Rectangle 136"/>
          <xdr:cNvSpPr/>
        </xdr:nvSpPr>
        <xdr:spPr>
          <a:xfrm>
            <a:off x="6284691" y="1331476"/>
            <a:ext cx="677261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-SE"/>
              <a:t>a</a:t>
            </a:r>
            <a:r>
              <a:rPr lang="sv-SE" baseline="-25000"/>
              <a:t>1 </a:t>
            </a:r>
            <a:r>
              <a:rPr lang="sv-SE"/>
              <a:t>b</a:t>
            </a:r>
            <a:r>
              <a:rPr lang="sv-SE" baseline="-25000"/>
              <a:t>1</a:t>
            </a:r>
            <a:endParaRPr lang="sv-SE">
              <a:solidFill>
                <a:schemeClr val="tx1"/>
              </a:solidFill>
            </a:endParaRPr>
          </a:p>
        </xdr:txBody>
      </xdr:sp>
      <xdr:grpSp>
        <xdr:nvGrpSpPr>
          <xdr:cNvPr id="138" name="Group 137"/>
          <xdr:cNvGrpSpPr/>
        </xdr:nvGrpSpPr>
        <xdr:grpSpPr>
          <a:xfrm>
            <a:off x="5742216" y="2208512"/>
            <a:ext cx="394194" cy="396000"/>
            <a:chOff x="1366206" y="4085836"/>
            <a:chExt cx="394194" cy="396000"/>
          </a:xfrm>
        </xdr:grpSpPr>
        <xdr:sp macro="" textlink="">
          <xdr:nvSpPr>
            <xdr:cNvPr id="195" name="Isosceles Triangle 194"/>
            <xdr:cNvSpPr>
              <a:spLocks noChangeAspect="1"/>
            </xdr:cNvSpPr>
          </xdr:nvSpPr>
          <xdr:spPr>
            <a:xfrm rot="16200000">
              <a:off x="1404000" y="4125436"/>
              <a:ext cx="396000" cy="316800"/>
            </a:xfrm>
            <a:prstGeom prst="triangle">
              <a:avLst/>
            </a:prstGeom>
            <a:solidFill>
              <a:schemeClr val="bg1"/>
            </a:solidFill>
            <a:ln w="19050">
              <a:solidFill>
                <a:srgbClr val="0070C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sv-SE"/>
            </a:p>
          </xdr:txBody>
        </xdr:sp>
        <xdr:sp macro="" textlink="">
          <xdr:nvSpPr>
            <xdr:cNvPr id="196" name="Oval 195"/>
            <xdr:cNvSpPr>
              <a:spLocks noChangeAspect="1"/>
            </xdr:cNvSpPr>
          </xdr:nvSpPr>
          <xdr:spPr>
            <a:xfrm>
              <a:off x="1366206" y="4247836"/>
              <a:ext cx="71055" cy="72000"/>
            </a:xfrm>
            <a:prstGeom prst="ellipse">
              <a:avLst/>
            </a:prstGeom>
            <a:solidFill>
              <a:schemeClr val="bg1"/>
            </a:solidFill>
            <a:ln w="19050">
              <a:solidFill>
                <a:srgbClr val="0070C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sv-SE"/>
            </a:p>
          </xdr:txBody>
        </xdr:sp>
      </xdr:grpSp>
      <xdr:cxnSp macro="">
        <xdr:nvCxnSpPr>
          <xdr:cNvPr id="139" name="Straight Connector 138"/>
          <xdr:cNvCxnSpPr/>
        </xdr:nvCxnSpPr>
        <xdr:spPr>
          <a:xfrm>
            <a:off x="6571490" y="3101702"/>
            <a:ext cx="412353" cy="0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0" name="Straight Connector 139"/>
          <xdr:cNvCxnSpPr/>
        </xdr:nvCxnSpPr>
        <xdr:spPr>
          <a:xfrm>
            <a:off x="6390384" y="3317726"/>
            <a:ext cx="699152" cy="0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1" name="Straight Connector 140"/>
          <xdr:cNvCxnSpPr/>
        </xdr:nvCxnSpPr>
        <xdr:spPr>
          <a:xfrm>
            <a:off x="6626447" y="3068960"/>
            <a:ext cx="0" cy="504000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2" name="Rectangle 141"/>
          <xdr:cNvSpPr/>
        </xdr:nvSpPr>
        <xdr:spPr>
          <a:xfrm>
            <a:off x="6386124" y="2952827"/>
            <a:ext cx="480646" cy="520700"/>
          </a:xfrm>
          <a:prstGeom prst="rect">
            <a:avLst/>
          </a:prstGeom>
          <a:solidFill>
            <a:schemeClr val="bg1"/>
          </a:solidFill>
          <a:ln w="1905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18000" rIns="18000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-SE" sz="1600">
                <a:solidFill>
                  <a:schemeClr val="tx1"/>
                </a:solidFill>
              </a:rPr>
              <a:t>SUM</a:t>
            </a:r>
          </a:p>
        </xdr:txBody>
      </xdr:sp>
      <xdr:sp macro="" textlink="">
        <xdr:nvSpPr>
          <xdr:cNvPr id="143" name="Rectangle 142"/>
          <xdr:cNvSpPr/>
        </xdr:nvSpPr>
        <xdr:spPr>
          <a:xfrm>
            <a:off x="6386124" y="2148954"/>
            <a:ext cx="480646" cy="520700"/>
          </a:xfrm>
          <a:prstGeom prst="rect">
            <a:avLst/>
          </a:prstGeom>
          <a:solidFill>
            <a:schemeClr val="bg1"/>
          </a:solidFill>
          <a:ln w="1905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18000" rIns="18000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-SE" sz="1400">
                <a:solidFill>
                  <a:schemeClr val="tx1"/>
                </a:solidFill>
              </a:rPr>
              <a:t>Carry cell</a:t>
            </a:r>
          </a:p>
        </xdr:txBody>
      </xdr:sp>
      <xdr:sp macro="" textlink="">
        <xdr:nvSpPr>
          <xdr:cNvPr id="144" name="Oval 143"/>
          <xdr:cNvSpPr>
            <a:spLocks noChangeAspect="1"/>
          </xdr:cNvSpPr>
        </xdr:nvSpPr>
        <xdr:spPr>
          <a:xfrm>
            <a:off x="6282216" y="2355304"/>
            <a:ext cx="88819" cy="90000"/>
          </a:xfrm>
          <a:prstGeom prst="ellipse">
            <a:avLst/>
          </a:prstGeom>
          <a:solidFill>
            <a:schemeClr val="bg1"/>
          </a:solidFill>
          <a:ln w="1905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cxnSp macro="">
        <xdr:nvCxnSpPr>
          <xdr:cNvPr id="145" name="Straight Connector 144"/>
          <xdr:cNvCxnSpPr/>
        </xdr:nvCxnSpPr>
        <xdr:spPr>
          <a:xfrm>
            <a:off x="7089536" y="2400304"/>
            <a:ext cx="0" cy="917422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6" name="Straight Connector 145"/>
          <xdr:cNvCxnSpPr/>
        </xdr:nvCxnSpPr>
        <xdr:spPr>
          <a:xfrm>
            <a:off x="6210216" y="2811966"/>
            <a:ext cx="773627" cy="0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7" name="Straight Connector 146"/>
          <xdr:cNvCxnSpPr/>
        </xdr:nvCxnSpPr>
        <xdr:spPr>
          <a:xfrm>
            <a:off x="6210216" y="2400304"/>
            <a:ext cx="0" cy="414000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8" name="Straight Connector 147"/>
          <xdr:cNvCxnSpPr/>
        </xdr:nvCxnSpPr>
        <xdr:spPr>
          <a:xfrm>
            <a:off x="6983843" y="2811966"/>
            <a:ext cx="0" cy="289736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49" name="Group 148"/>
          <xdr:cNvGrpSpPr/>
        </xdr:nvGrpSpPr>
        <xdr:grpSpPr>
          <a:xfrm>
            <a:off x="4229056" y="2208512"/>
            <a:ext cx="394194" cy="396000"/>
            <a:chOff x="1366206" y="4085836"/>
            <a:chExt cx="394194" cy="396000"/>
          </a:xfrm>
        </xdr:grpSpPr>
        <xdr:sp macro="" textlink="">
          <xdr:nvSpPr>
            <xdr:cNvPr id="193" name="Isosceles Triangle 192"/>
            <xdr:cNvSpPr>
              <a:spLocks noChangeAspect="1"/>
            </xdr:cNvSpPr>
          </xdr:nvSpPr>
          <xdr:spPr>
            <a:xfrm rot="16200000">
              <a:off x="1404000" y="4125436"/>
              <a:ext cx="396000" cy="316800"/>
            </a:xfrm>
            <a:prstGeom prst="triangle">
              <a:avLst/>
            </a:prstGeom>
            <a:solidFill>
              <a:schemeClr val="bg1"/>
            </a:solidFill>
            <a:ln w="19050">
              <a:solidFill>
                <a:srgbClr val="0070C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sv-SE"/>
            </a:p>
          </xdr:txBody>
        </xdr:sp>
        <xdr:sp macro="" textlink="">
          <xdr:nvSpPr>
            <xdr:cNvPr id="194" name="Oval 193"/>
            <xdr:cNvSpPr>
              <a:spLocks noChangeAspect="1"/>
            </xdr:cNvSpPr>
          </xdr:nvSpPr>
          <xdr:spPr>
            <a:xfrm>
              <a:off x="1366206" y="4247836"/>
              <a:ext cx="71055" cy="72000"/>
            </a:xfrm>
            <a:prstGeom prst="ellipse">
              <a:avLst/>
            </a:prstGeom>
            <a:solidFill>
              <a:schemeClr val="bg1"/>
            </a:solidFill>
            <a:ln w="19050">
              <a:solidFill>
                <a:srgbClr val="0070C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sv-SE"/>
            </a:p>
          </xdr:txBody>
        </xdr:sp>
      </xdr:grpSp>
      <xdr:cxnSp macro="">
        <xdr:nvCxnSpPr>
          <xdr:cNvPr id="150" name="Straight Connector 149"/>
          <xdr:cNvCxnSpPr/>
        </xdr:nvCxnSpPr>
        <xdr:spPr>
          <a:xfrm>
            <a:off x="5058330" y="3101702"/>
            <a:ext cx="412353" cy="0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1" name="Straight Connector 150"/>
          <xdr:cNvCxnSpPr/>
        </xdr:nvCxnSpPr>
        <xdr:spPr>
          <a:xfrm>
            <a:off x="4877224" y="3317726"/>
            <a:ext cx="699152" cy="0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2" name="Straight Connector 151"/>
          <xdr:cNvCxnSpPr/>
        </xdr:nvCxnSpPr>
        <xdr:spPr>
          <a:xfrm>
            <a:off x="5113287" y="3068960"/>
            <a:ext cx="0" cy="504000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3" name="Rectangle 152"/>
          <xdr:cNvSpPr/>
        </xdr:nvSpPr>
        <xdr:spPr>
          <a:xfrm>
            <a:off x="4872964" y="2952827"/>
            <a:ext cx="480646" cy="520700"/>
          </a:xfrm>
          <a:prstGeom prst="rect">
            <a:avLst/>
          </a:prstGeom>
          <a:solidFill>
            <a:schemeClr val="bg1"/>
          </a:solidFill>
          <a:ln w="1905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18000" rIns="18000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-SE" sz="1600">
                <a:solidFill>
                  <a:schemeClr val="tx1"/>
                </a:solidFill>
              </a:rPr>
              <a:t>SUM</a:t>
            </a:r>
          </a:p>
        </xdr:txBody>
      </xdr:sp>
      <xdr:sp macro="" textlink="">
        <xdr:nvSpPr>
          <xdr:cNvPr id="154" name="Rectangle 153"/>
          <xdr:cNvSpPr/>
        </xdr:nvSpPr>
        <xdr:spPr>
          <a:xfrm>
            <a:off x="4872964" y="2148954"/>
            <a:ext cx="480646" cy="520700"/>
          </a:xfrm>
          <a:prstGeom prst="rect">
            <a:avLst/>
          </a:prstGeom>
          <a:solidFill>
            <a:schemeClr val="bg1"/>
          </a:solidFill>
          <a:ln w="1905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18000" rIns="18000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-SE" sz="1400">
                <a:solidFill>
                  <a:schemeClr val="tx1"/>
                </a:solidFill>
              </a:rPr>
              <a:t>Carry cell</a:t>
            </a:r>
          </a:p>
        </xdr:txBody>
      </xdr:sp>
      <xdr:sp macro="" textlink="">
        <xdr:nvSpPr>
          <xdr:cNvPr id="155" name="Oval 154"/>
          <xdr:cNvSpPr>
            <a:spLocks noChangeAspect="1"/>
          </xdr:cNvSpPr>
        </xdr:nvSpPr>
        <xdr:spPr>
          <a:xfrm>
            <a:off x="4769056" y="2355304"/>
            <a:ext cx="88819" cy="90000"/>
          </a:xfrm>
          <a:prstGeom prst="ellipse">
            <a:avLst/>
          </a:prstGeom>
          <a:solidFill>
            <a:schemeClr val="bg1"/>
          </a:solidFill>
          <a:ln w="1905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cxnSp macro="">
        <xdr:nvCxnSpPr>
          <xdr:cNvPr id="156" name="Straight Connector 155"/>
          <xdr:cNvCxnSpPr/>
        </xdr:nvCxnSpPr>
        <xdr:spPr>
          <a:xfrm>
            <a:off x="5576376" y="2400304"/>
            <a:ext cx="0" cy="917422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7" name="Straight Connector 156"/>
          <xdr:cNvCxnSpPr/>
        </xdr:nvCxnSpPr>
        <xdr:spPr>
          <a:xfrm>
            <a:off x="4697056" y="2811966"/>
            <a:ext cx="773627" cy="0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8" name="Straight Connector 157"/>
          <xdr:cNvCxnSpPr/>
        </xdr:nvCxnSpPr>
        <xdr:spPr>
          <a:xfrm>
            <a:off x="4697056" y="2400304"/>
            <a:ext cx="0" cy="414000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9" name="Straight Connector 158"/>
          <xdr:cNvCxnSpPr/>
        </xdr:nvCxnSpPr>
        <xdr:spPr>
          <a:xfrm>
            <a:off x="5470683" y="2811966"/>
            <a:ext cx="0" cy="289736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60" name="Group 159"/>
          <xdr:cNvGrpSpPr/>
        </xdr:nvGrpSpPr>
        <xdr:grpSpPr>
          <a:xfrm>
            <a:off x="2716888" y="2208512"/>
            <a:ext cx="394194" cy="396000"/>
            <a:chOff x="1366206" y="4085836"/>
            <a:chExt cx="394194" cy="396000"/>
          </a:xfrm>
        </xdr:grpSpPr>
        <xdr:sp macro="" textlink="">
          <xdr:nvSpPr>
            <xdr:cNvPr id="191" name="Isosceles Triangle 190"/>
            <xdr:cNvSpPr>
              <a:spLocks noChangeAspect="1"/>
            </xdr:cNvSpPr>
          </xdr:nvSpPr>
          <xdr:spPr>
            <a:xfrm rot="16200000">
              <a:off x="1404000" y="4125436"/>
              <a:ext cx="396000" cy="316800"/>
            </a:xfrm>
            <a:prstGeom prst="triangle">
              <a:avLst/>
            </a:prstGeom>
            <a:solidFill>
              <a:schemeClr val="bg1"/>
            </a:solidFill>
            <a:ln w="19050">
              <a:solidFill>
                <a:srgbClr val="0070C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sv-SE"/>
            </a:p>
          </xdr:txBody>
        </xdr:sp>
        <xdr:sp macro="" textlink="">
          <xdr:nvSpPr>
            <xdr:cNvPr id="192" name="Oval 191"/>
            <xdr:cNvSpPr>
              <a:spLocks noChangeAspect="1"/>
            </xdr:cNvSpPr>
          </xdr:nvSpPr>
          <xdr:spPr>
            <a:xfrm>
              <a:off x="1366206" y="4247836"/>
              <a:ext cx="71055" cy="72000"/>
            </a:xfrm>
            <a:prstGeom prst="ellipse">
              <a:avLst/>
            </a:prstGeom>
            <a:solidFill>
              <a:schemeClr val="bg1"/>
            </a:solidFill>
            <a:ln w="19050">
              <a:solidFill>
                <a:srgbClr val="0070C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sv-SE"/>
            </a:p>
          </xdr:txBody>
        </xdr:sp>
      </xdr:grpSp>
      <xdr:cxnSp macro="">
        <xdr:nvCxnSpPr>
          <xdr:cNvPr id="161" name="Straight Connector 160"/>
          <xdr:cNvCxnSpPr/>
        </xdr:nvCxnSpPr>
        <xdr:spPr>
          <a:xfrm>
            <a:off x="3546162" y="3101702"/>
            <a:ext cx="412353" cy="0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2" name="Straight Connector 161"/>
          <xdr:cNvCxnSpPr/>
        </xdr:nvCxnSpPr>
        <xdr:spPr>
          <a:xfrm>
            <a:off x="3365056" y="3317726"/>
            <a:ext cx="699152" cy="0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3" name="Straight Connector 162"/>
          <xdr:cNvCxnSpPr/>
        </xdr:nvCxnSpPr>
        <xdr:spPr>
          <a:xfrm>
            <a:off x="3601119" y="3068960"/>
            <a:ext cx="0" cy="504000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4" name="Rectangle 163"/>
          <xdr:cNvSpPr/>
        </xdr:nvSpPr>
        <xdr:spPr>
          <a:xfrm>
            <a:off x="3360796" y="2952827"/>
            <a:ext cx="480646" cy="520700"/>
          </a:xfrm>
          <a:prstGeom prst="rect">
            <a:avLst/>
          </a:prstGeom>
          <a:solidFill>
            <a:schemeClr val="bg1"/>
          </a:solidFill>
          <a:ln w="1905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18000" rIns="18000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-SE" sz="1600">
                <a:solidFill>
                  <a:schemeClr val="tx1"/>
                </a:solidFill>
              </a:rPr>
              <a:t>SUM</a:t>
            </a:r>
          </a:p>
        </xdr:txBody>
      </xdr:sp>
      <xdr:sp macro="" textlink="">
        <xdr:nvSpPr>
          <xdr:cNvPr id="165" name="Rectangle 164"/>
          <xdr:cNvSpPr/>
        </xdr:nvSpPr>
        <xdr:spPr>
          <a:xfrm>
            <a:off x="3360796" y="2148954"/>
            <a:ext cx="480646" cy="520700"/>
          </a:xfrm>
          <a:prstGeom prst="rect">
            <a:avLst/>
          </a:prstGeom>
          <a:solidFill>
            <a:schemeClr val="bg1"/>
          </a:solidFill>
          <a:ln w="1905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18000" rIns="18000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-SE" sz="1400">
                <a:solidFill>
                  <a:schemeClr val="tx1"/>
                </a:solidFill>
              </a:rPr>
              <a:t>Carry cell</a:t>
            </a:r>
          </a:p>
        </xdr:txBody>
      </xdr:sp>
      <xdr:sp macro="" textlink="">
        <xdr:nvSpPr>
          <xdr:cNvPr id="166" name="Oval 165"/>
          <xdr:cNvSpPr>
            <a:spLocks noChangeAspect="1"/>
          </xdr:cNvSpPr>
        </xdr:nvSpPr>
        <xdr:spPr>
          <a:xfrm>
            <a:off x="3256888" y="2355304"/>
            <a:ext cx="88819" cy="90000"/>
          </a:xfrm>
          <a:prstGeom prst="ellipse">
            <a:avLst/>
          </a:prstGeom>
          <a:solidFill>
            <a:schemeClr val="bg1"/>
          </a:solidFill>
          <a:ln w="1905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cxnSp macro="">
        <xdr:nvCxnSpPr>
          <xdr:cNvPr id="167" name="Straight Connector 166"/>
          <xdr:cNvCxnSpPr/>
        </xdr:nvCxnSpPr>
        <xdr:spPr>
          <a:xfrm>
            <a:off x="4064208" y="2400304"/>
            <a:ext cx="0" cy="917422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8" name="Straight Connector 167"/>
          <xdr:cNvCxnSpPr/>
        </xdr:nvCxnSpPr>
        <xdr:spPr>
          <a:xfrm>
            <a:off x="3184888" y="2811966"/>
            <a:ext cx="773627" cy="0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9" name="Straight Connector 168"/>
          <xdr:cNvCxnSpPr/>
        </xdr:nvCxnSpPr>
        <xdr:spPr>
          <a:xfrm>
            <a:off x="3184888" y="2400304"/>
            <a:ext cx="0" cy="414000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0" name="Straight Connector 169"/>
          <xdr:cNvCxnSpPr/>
        </xdr:nvCxnSpPr>
        <xdr:spPr>
          <a:xfrm>
            <a:off x="3958515" y="2811966"/>
            <a:ext cx="0" cy="289736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71" name="Group 170"/>
          <xdr:cNvGrpSpPr/>
        </xdr:nvGrpSpPr>
        <xdr:grpSpPr>
          <a:xfrm>
            <a:off x="1204720" y="2208512"/>
            <a:ext cx="394194" cy="396000"/>
            <a:chOff x="1366206" y="4085836"/>
            <a:chExt cx="394194" cy="396000"/>
          </a:xfrm>
        </xdr:grpSpPr>
        <xdr:sp macro="" textlink="">
          <xdr:nvSpPr>
            <xdr:cNvPr id="189" name="Isosceles Triangle 188"/>
            <xdr:cNvSpPr>
              <a:spLocks noChangeAspect="1"/>
            </xdr:cNvSpPr>
          </xdr:nvSpPr>
          <xdr:spPr>
            <a:xfrm rot="16200000">
              <a:off x="1404000" y="4125436"/>
              <a:ext cx="396000" cy="316800"/>
            </a:xfrm>
            <a:prstGeom prst="triangle">
              <a:avLst/>
            </a:prstGeom>
            <a:solidFill>
              <a:schemeClr val="bg1"/>
            </a:solidFill>
            <a:ln w="19050">
              <a:solidFill>
                <a:srgbClr val="0070C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sv-SE"/>
            </a:p>
          </xdr:txBody>
        </xdr:sp>
        <xdr:sp macro="" textlink="">
          <xdr:nvSpPr>
            <xdr:cNvPr id="190" name="Oval 189"/>
            <xdr:cNvSpPr>
              <a:spLocks noChangeAspect="1"/>
            </xdr:cNvSpPr>
          </xdr:nvSpPr>
          <xdr:spPr>
            <a:xfrm>
              <a:off x="1366206" y="4247836"/>
              <a:ext cx="71055" cy="72000"/>
            </a:xfrm>
            <a:prstGeom prst="ellipse">
              <a:avLst/>
            </a:prstGeom>
            <a:solidFill>
              <a:schemeClr val="bg1"/>
            </a:solidFill>
            <a:ln w="19050">
              <a:solidFill>
                <a:srgbClr val="0070C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sv-SE"/>
            </a:p>
          </xdr:txBody>
        </xdr:sp>
      </xdr:grpSp>
      <xdr:cxnSp macro="">
        <xdr:nvCxnSpPr>
          <xdr:cNvPr id="172" name="Straight Connector 171"/>
          <xdr:cNvCxnSpPr/>
        </xdr:nvCxnSpPr>
        <xdr:spPr>
          <a:xfrm>
            <a:off x="2033994" y="3101702"/>
            <a:ext cx="412353" cy="0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3" name="Straight Connector 172"/>
          <xdr:cNvCxnSpPr/>
        </xdr:nvCxnSpPr>
        <xdr:spPr>
          <a:xfrm>
            <a:off x="1852888" y="3317726"/>
            <a:ext cx="699152" cy="0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4" name="Straight Connector 173"/>
          <xdr:cNvCxnSpPr/>
        </xdr:nvCxnSpPr>
        <xdr:spPr>
          <a:xfrm>
            <a:off x="2088951" y="3068960"/>
            <a:ext cx="0" cy="504000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5" name="Rectangle 174"/>
          <xdr:cNvSpPr/>
        </xdr:nvSpPr>
        <xdr:spPr>
          <a:xfrm>
            <a:off x="1843960" y="2952827"/>
            <a:ext cx="480646" cy="520700"/>
          </a:xfrm>
          <a:prstGeom prst="rect">
            <a:avLst/>
          </a:prstGeom>
          <a:solidFill>
            <a:schemeClr val="bg1"/>
          </a:solidFill>
          <a:ln w="1905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18000" rIns="18000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-SE" sz="1600">
                <a:solidFill>
                  <a:schemeClr val="tx1"/>
                </a:solidFill>
              </a:rPr>
              <a:t>SUM</a:t>
            </a:r>
          </a:p>
        </xdr:txBody>
      </xdr:sp>
      <xdr:sp macro="" textlink="">
        <xdr:nvSpPr>
          <xdr:cNvPr id="176" name="Rectangle 175"/>
          <xdr:cNvSpPr/>
        </xdr:nvSpPr>
        <xdr:spPr>
          <a:xfrm>
            <a:off x="1843960" y="2148954"/>
            <a:ext cx="480646" cy="520700"/>
          </a:xfrm>
          <a:prstGeom prst="rect">
            <a:avLst/>
          </a:prstGeom>
          <a:solidFill>
            <a:schemeClr val="bg1"/>
          </a:solidFill>
          <a:ln w="1905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18000" rIns="18000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-SE" sz="1400">
                <a:solidFill>
                  <a:schemeClr val="tx1"/>
                </a:solidFill>
              </a:rPr>
              <a:t>Carry cell</a:t>
            </a:r>
          </a:p>
        </xdr:txBody>
      </xdr:sp>
      <xdr:sp macro="" textlink="">
        <xdr:nvSpPr>
          <xdr:cNvPr id="177" name="Oval 176"/>
          <xdr:cNvSpPr>
            <a:spLocks noChangeAspect="1"/>
          </xdr:cNvSpPr>
        </xdr:nvSpPr>
        <xdr:spPr>
          <a:xfrm>
            <a:off x="1744720" y="2355304"/>
            <a:ext cx="88819" cy="90000"/>
          </a:xfrm>
          <a:prstGeom prst="ellipse">
            <a:avLst/>
          </a:prstGeom>
          <a:solidFill>
            <a:schemeClr val="bg1"/>
          </a:solidFill>
          <a:ln w="1905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cxnSp macro="">
        <xdr:nvCxnSpPr>
          <xdr:cNvPr id="178" name="Straight Connector 177"/>
          <xdr:cNvCxnSpPr/>
        </xdr:nvCxnSpPr>
        <xdr:spPr>
          <a:xfrm>
            <a:off x="2552040" y="2400304"/>
            <a:ext cx="0" cy="917422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9" name="Straight Connector 178"/>
          <xdr:cNvCxnSpPr/>
        </xdr:nvCxnSpPr>
        <xdr:spPr>
          <a:xfrm>
            <a:off x="1672720" y="2811966"/>
            <a:ext cx="773627" cy="0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0" name="Straight Connector 179"/>
          <xdr:cNvCxnSpPr/>
        </xdr:nvCxnSpPr>
        <xdr:spPr>
          <a:xfrm>
            <a:off x="1672720" y="2400304"/>
            <a:ext cx="0" cy="414000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1" name="Straight Connector 180"/>
          <xdr:cNvCxnSpPr/>
        </xdr:nvCxnSpPr>
        <xdr:spPr>
          <a:xfrm>
            <a:off x="2446347" y="2811966"/>
            <a:ext cx="0" cy="289736"/>
          </a:xfrm>
          <a:prstGeom prst="line">
            <a:avLst/>
          </a:prstGeom>
          <a:ln w="127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2" name="Rectangle 181"/>
          <xdr:cNvSpPr/>
        </xdr:nvSpPr>
        <xdr:spPr>
          <a:xfrm>
            <a:off x="1735688" y="1772816"/>
            <a:ext cx="708081" cy="260350"/>
          </a:xfrm>
          <a:prstGeom prst="rect">
            <a:avLst/>
          </a:prstGeom>
          <a:solidFill>
            <a:schemeClr val="bg1"/>
          </a:solidFill>
          <a:ln w="1905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18000" rIns="18000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-SE" sz="1200">
                <a:solidFill>
                  <a:schemeClr val="tx1"/>
                </a:solidFill>
              </a:rPr>
              <a:t>ADD/SUB</a:t>
            </a:r>
          </a:p>
        </xdr:txBody>
      </xdr:sp>
      <xdr:sp macro="" textlink="">
        <xdr:nvSpPr>
          <xdr:cNvPr id="183" name="Rectangle 182"/>
          <xdr:cNvSpPr/>
        </xdr:nvSpPr>
        <xdr:spPr>
          <a:xfrm>
            <a:off x="3247856" y="1772816"/>
            <a:ext cx="708081" cy="260350"/>
          </a:xfrm>
          <a:prstGeom prst="rect">
            <a:avLst/>
          </a:prstGeom>
          <a:solidFill>
            <a:schemeClr val="bg1"/>
          </a:solidFill>
          <a:ln w="1905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18000" rIns="18000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-SE" sz="1200">
                <a:solidFill>
                  <a:schemeClr val="tx1"/>
                </a:solidFill>
              </a:rPr>
              <a:t>ADD/SUB</a:t>
            </a:r>
          </a:p>
        </xdr:txBody>
      </xdr:sp>
      <xdr:sp macro="" textlink="">
        <xdr:nvSpPr>
          <xdr:cNvPr id="184" name="Rectangle 183"/>
          <xdr:cNvSpPr/>
        </xdr:nvSpPr>
        <xdr:spPr>
          <a:xfrm>
            <a:off x="4759960" y="1772816"/>
            <a:ext cx="708081" cy="260350"/>
          </a:xfrm>
          <a:prstGeom prst="rect">
            <a:avLst/>
          </a:prstGeom>
          <a:solidFill>
            <a:schemeClr val="bg1"/>
          </a:solidFill>
          <a:ln w="1905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18000" rIns="18000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-SE" sz="1200">
                <a:solidFill>
                  <a:schemeClr val="tx1"/>
                </a:solidFill>
              </a:rPr>
              <a:t>ADD/SUB</a:t>
            </a:r>
          </a:p>
        </xdr:txBody>
      </xdr:sp>
      <xdr:sp macro="" textlink="">
        <xdr:nvSpPr>
          <xdr:cNvPr id="185" name="Rectangle 184"/>
          <xdr:cNvSpPr/>
        </xdr:nvSpPr>
        <xdr:spPr>
          <a:xfrm>
            <a:off x="6284191" y="1772816"/>
            <a:ext cx="708081" cy="260350"/>
          </a:xfrm>
          <a:prstGeom prst="rect">
            <a:avLst/>
          </a:prstGeom>
          <a:solidFill>
            <a:schemeClr val="bg1"/>
          </a:solidFill>
          <a:ln w="1905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18000" rIns="18000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-SE" sz="1200">
                <a:solidFill>
                  <a:schemeClr val="tx1"/>
                </a:solidFill>
              </a:rPr>
              <a:t>ADD/SUB</a:t>
            </a:r>
          </a:p>
        </xdr:txBody>
      </xdr:sp>
      <xdr:pic>
        <xdr:nvPicPr>
          <xdr:cNvPr id="186" name="Picture 18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71087" y="5693047"/>
            <a:ext cx="3557587" cy="635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7" name="Picture 186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64583" y="5599385"/>
            <a:ext cx="4537075" cy="82232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88" name="Picture 187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90738" y="4021807"/>
            <a:ext cx="4962525" cy="149542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85725</xdr:rowOff>
    </xdr:from>
    <xdr:to>
      <xdr:col>24</xdr:col>
      <xdr:colOff>323850</xdr:colOff>
      <xdr:row>38</xdr:row>
      <xdr:rowOff>109171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5725"/>
          <a:ext cx="7867650" cy="7262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142875</xdr:rowOff>
    </xdr:from>
    <xdr:to>
      <xdr:col>14</xdr:col>
      <xdr:colOff>257175</xdr:colOff>
      <xdr:row>22</xdr:row>
      <xdr:rowOff>47625</xdr:rowOff>
    </xdr:to>
    <xdr:pic>
      <xdr:nvPicPr>
        <xdr:cNvPr id="641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33375"/>
          <a:ext cx="521017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133350</xdr:colOff>
      <xdr:row>14</xdr:row>
      <xdr:rowOff>0</xdr:rowOff>
    </xdr:from>
    <xdr:to>
      <xdr:col>29</xdr:col>
      <xdr:colOff>238125</xdr:colOff>
      <xdr:row>20</xdr:row>
      <xdr:rowOff>95250</xdr:rowOff>
    </xdr:to>
    <xdr:pic>
      <xdr:nvPicPr>
        <xdr:cNvPr id="87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2809875"/>
          <a:ext cx="23907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40</xdr:row>
      <xdr:rowOff>95248</xdr:rowOff>
    </xdr:from>
    <xdr:to>
      <xdr:col>49</xdr:col>
      <xdr:colOff>31575</xdr:colOff>
      <xdr:row>50</xdr:row>
      <xdr:rowOff>50948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8677273"/>
          <a:ext cx="6480000" cy="186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142874</xdr:colOff>
      <xdr:row>11</xdr:row>
      <xdr:rowOff>28575</xdr:rowOff>
    </xdr:from>
    <xdr:to>
      <xdr:col>39</xdr:col>
      <xdr:colOff>342899</xdr:colOff>
      <xdr:row>18</xdr:row>
      <xdr:rowOff>19050</xdr:rowOff>
    </xdr:to>
    <xdr:grpSp>
      <xdr:nvGrpSpPr>
        <xdr:cNvPr id="90" name="Group 89"/>
        <xdr:cNvGrpSpPr/>
      </xdr:nvGrpSpPr>
      <xdr:grpSpPr>
        <a:xfrm>
          <a:off x="7762874" y="2238375"/>
          <a:ext cx="7439025" cy="1390650"/>
          <a:chOff x="7181849" y="666750"/>
          <a:chExt cx="7439025" cy="1390650"/>
        </a:xfrm>
      </xdr:grpSpPr>
      <xdr:sp macro="" textlink="">
        <xdr:nvSpPr>
          <xdr:cNvPr id="7" name="Rectangle 6"/>
          <xdr:cNvSpPr>
            <a:spLocks noChangeAspect="1" noChangeArrowheads="1"/>
          </xdr:cNvSpPr>
        </xdr:nvSpPr>
        <xdr:spPr bwMode="auto">
          <a:xfrm flipH="1">
            <a:off x="7181849" y="666750"/>
            <a:ext cx="7439025" cy="1390650"/>
          </a:xfrm>
          <a:prstGeom prst="rect">
            <a:avLst/>
          </a:prstGeom>
          <a:solidFill>
            <a:srgbClr val="FFFFFF"/>
          </a:solidFill>
          <a:ln w="6350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 sz="1200">
              <a:latin typeface="+mn-lt"/>
            </a:endParaRPr>
          </a:p>
        </xdr:txBody>
      </xdr:sp>
      <xdr:grpSp>
        <xdr:nvGrpSpPr>
          <xdr:cNvPr id="87" name="Group 86"/>
          <xdr:cNvGrpSpPr/>
        </xdr:nvGrpSpPr>
        <xdr:grpSpPr>
          <a:xfrm>
            <a:off x="7524750" y="1035368"/>
            <a:ext cx="7047889" cy="644453"/>
            <a:chOff x="7458075" y="3778568"/>
            <a:chExt cx="7047889" cy="644453"/>
          </a:xfrm>
        </xdr:grpSpPr>
        <xdr:cxnSp macro="">
          <xdr:nvCxnSpPr>
            <xdr:cNvPr id="10" name="Line 2160"/>
            <xdr:cNvCxnSpPr>
              <a:cxnSpLocks noChangeShapeType="1"/>
            </xdr:cNvCxnSpPr>
          </xdr:nvCxnSpPr>
          <xdr:spPr bwMode="auto">
            <a:xfrm>
              <a:off x="14064001" y="4090242"/>
              <a:ext cx="228622" cy="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1" name="Line 2166"/>
            <xdr:cNvCxnSpPr>
              <a:cxnSpLocks noChangeAspect="1" noChangeShapeType="1"/>
            </xdr:cNvCxnSpPr>
          </xdr:nvCxnSpPr>
          <xdr:spPr bwMode="auto">
            <a:xfrm flipH="1">
              <a:off x="13520045" y="4167491"/>
              <a:ext cx="593375" cy="612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12" name="Rectangle 11"/>
            <xdr:cNvSpPr>
              <a:spLocks noChangeAspect="1" noChangeArrowheads="1"/>
            </xdr:cNvSpPr>
          </xdr:nvSpPr>
          <xdr:spPr bwMode="auto">
            <a:xfrm flipH="1">
              <a:off x="13762996" y="3981387"/>
              <a:ext cx="398623" cy="372821"/>
            </a:xfrm>
            <a:prstGeom prst="rect">
              <a:avLst/>
            </a:prstGeom>
            <a:solidFill>
              <a:srgbClr val="FFFFFF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1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1200">
                  <a:latin typeface="+mn-lt"/>
                </a:rPr>
                <a:t>&amp;</a:t>
              </a:r>
            </a:p>
          </xdr:txBody>
        </xdr:sp>
        <xdr:cxnSp macro="">
          <xdr:nvCxnSpPr>
            <xdr:cNvPr id="13" name="Line 2176"/>
            <xdr:cNvCxnSpPr>
              <a:cxnSpLocks noChangeAspect="1" noChangeShapeType="1"/>
            </xdr:cNvCxnSpPr>
          </xdr:nvCxnSpPr>
          <xdr:spPr bwMode="auto">
            <a:xfrm flipH="1">
              <a:off x="13520405" y="4167491"/>
              <a:ext cx="290" cy="69413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4" name="Line 2176"/>
            <xdr:cNvCxnSpPr>
              <a:cxnSpLocks noChangeAspect="1" noChangeShapeType="1"/>
            </xdr:cNvCxnSpPr>
          </xdr:nvCxnSpPr>
          <xdr:spPr bwMode="auto">
            <a:xfrm flipH="1">
              <a:off x="14291973" y="3934748"/>
              <a:ext cx="651" cy="156107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15" name="Rectangle 14"/>
            <xdr:cNvSpPr>
              <a:spLocks noChangeArrowheads="1"/>
            </xdr:cNvSpPr>
          </xdr:nvSpPr>
          <xdr:spPr bwMode="auto">
            <a:xfrm flipH="1">
              <a:off x="14235610" y="3778568"/>
              <a:ext cx="195668" cy="19781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200">
                  <a:solidFill>
                    <a:srgbClr val="000000"/>
                  </a:solidFill>
                  <a:effectLst/>
                  <a:latin typeface="+mn-lt"/>
                  <a:ea typeface="Calibri"/>
                  <a:cs typeface="Geneva"/>
                </a:rPr>
                <a:t>P2 </a:t>
              </a:r>
              <a:endParaRPr lang="sv-SE" sz="1200">
                <a:effectLst/>
                <a:latin typeface="+mn-lt"/>
                <a:ea typeface="Calibri"/>
                <a:cs typeface="Times New Roman"/>
              </a:endParaRPr>
            </a:p>
          </xdr:txBody>
        </xdr:sp>
        <xdr:grpSp>
          <xdr:nvGrpSpPr>
            <xdr:cNvPr id="16" name="Group 15"/>
            <xdr:cNvGrpSpPr/>
          </xdr:nvGrpSpPr>
          <xdr:grpSpPr>
            <a:xfrm flipH="1">
              <a:off x="12629086" y="3934732"/>
              <a:ext cx="886330" cy="419479"/>
              <a:chOff x="3020187" y="5635606"/>
              <a:chExt cx="864546" cy="435113"/>
            </a:xfrm>
          </xdr:grpSpPr>
          <xdr:cxnSp macro="">
            <xdr:nvCxnSpPr>
              <xdr:cNvPr id="65" name="Line 2158"/>
              <xdr:cNvCxnSpPr>
                <a:cxnSpLocks noChangeAspect="1" noChangeShapeType="1"/>
              </xdr:cNvCxnSpPr>
            </xdr:nvCxnSpPr>
            <xdr:spPr bwMode="auto">
              <a:xfrm>
                <a:off x="3020187" y="5950794"/>
                <a:ext cx="235710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6" name="Line 2160"/>
              <xdr:cNvCxnSpPr>
                <a:cxnSpLocks noChangeAspect="1" noChangeShapeType="1"/>
              </xdr:cNvCxnSpPr>
            </xdr:nvCxnSpPr>
            <xdr:spPr bwMode="auto">
              <a:xfrm flipH="1">
                <a:off x="3120829" y="5796913"/>
                <a:ext cx="223003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7" name="Line 2166"/>
              <xdr:cNvCxnSpPr>
                <a:cxnSpLocks noChangeAspect="1" noChangeShapeType="1"/>
              </xdr:cNvCxnSpPr>
            </xdr:nvCxnSpPr>
            <xdr:spPr bwMode="auto">
              <a:xfrm>
                <a:off x="3295922" y="5877040"/>
                <a:ext cx="578792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68" name="Rectangle 67"/>
              <xdr:cNvSpPr>
                <a:spLocks noChangeAspect="1" noChangeArrowheads="1"/>
              </xdr:cNvSpPr>
            </xdr:nvSpPr>
            <xdr:spPr bwMode="auto">
              <a:xfrm>
                <a:off x="3248910" y="5684003"/>
                <a:ext cx="388826" cy="386716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>
                    <a:latin typeface="+mn-lt"/>
                  </a:rPr>
                  <a:t>&amp;</a:t>
                </a:r>
              </a:p>
            </xdr:txBody>
          </xdr:sp>
          <xdr:cxnSp macro="">
            <xdr:nvCxnSpPr>
              <xdr:cNvPr id="69" name="Line 2176"/>
              <xdr:cNvCxnSpPr>
                <a:cxnSpLocks noChangeAspect="1" noChangeShapeType="1"/>
              </xdr:cNvCxnSpPr>
            </xdr:nvCxnSpPr>
            <xdr:spPr bwMode="auto">
              <a:xfrm>
                <a:off x="3884450" y="5877036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70" name="Line 2176"/>
              <xdr:cNvCxnSpPr>
                <a:cxnSpLocks noChangeAspect="1" noChangeShapeType="1"/>
              </xdr:cNvCxnSpPr>
            </xdr:nvCxnSpPr>
            <xdr:spPr bwMode="auto">
              <a:xfrm>
                <a:off x="3119177" y="5635606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grpSp>
          <xdr:nvGrpSpPr>
            <xdr:cNvPr id="17" name="Group 16"/>
            <xdr:cNvGrpSpPr/>
          </xdr:nvGrpSpPr>
          <xdr:grpSpPr>
            <a:xfrm flipH="1">
              <a:off x="11753319" y="3934732"/>
              <a:ext cx="876060" cy="419479"/>
              <a:chOff x="3884447" y="5658204"/>
              <a:chExt cx="854529" cy="435113"/>
            </a:xfrm>
          </xdr:grpSpPr>
          <xdr:cxnSp macro="">
            <xdr:nvCxnSpPr>
              <xdr:cNvPr id="59" name="Line 2158"/>
              <xdr:cNvCxnSpPr>
                <a:cxnSpLocks noChangeAspect="1" noChangeShapeType="1"/>
              </xdr:cNvCxnSpPr>
            </xdr:nvCxnSpPr>
            <xdr:spPr bwMode="auto">
              <a:xfrm>
                <a:off x="3884447" y="5973392"/>
                <a:ext cx="235710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0" name="Line 2160"/>
              <xdr:cNvCxnSpPr>
                <a:cxnSpLocks noChangeAspect="1" noChangeShapeType="1"/>
              </xdr:cNvCxnSpPr>
            </xdr:nvCxnSpPr>
            <xdr:spPr bwMode="auto">
              <a:xfrm flipH="1">
                <a:off x="3985385" y="5819511"/>
                <a:ext cx="223003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1" name="Line 2166"/>
              <xdr:cNvCxnSpPr>
                <a:cxnSpLocks noChangeAspect="1" noChangeShapeType="1"/>
              </xdr:cNvCxnSpPr>
            </xdr:nvCxnSpPr>
            <xdr:spPr bwMode="auto">
              <a:xfrm>
                <a:off x="4160184" y="5899638"/>
                <a:ext cx="578792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62" name="Rectangle 61"/>
              <xdr:cNvSpPr>
                <a:spLocks noChangeAspect="1" noChangeArrowheads="1"/>
              </xdr:cNvSpPr>
            </xdr:nvSpPr>
            <xdr:spPr bwMode="auto">
              <a:xfrm>
                <a:off x="4113170" y="5706601"/>
                <a:ext cx="388826" cy="386716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>
                    <a:latin typeface="+mn-lt"/>
                  </a:rPr>
                  <a:t>&amp;</a:t>
                </a:r>
              </a:p>
            </xdr:txBody>
          </xdr:sp>
          <xdr:cxnSp macro="">
            <xdr:nvCxnSpPr>
              <xdr:cNvPr id="63" name="Line 2176"/>
              <xdr:cNvCxnSpPr>
                <a:cxnSpLocks noChangeAspect="1" noChangeShapeType="1"/>
              </xdr:cNvCxnSpPr>
            </xdr:nvCxnSpPr>
            <xdr:spPr bwMode="auto">
              <a:xfrm>
                <a:off x="4738340" y="5899634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4" name="Line 2176"/>
              <xdr:cNvCxnSpPr>
                <a:cxnSpLocks noChangeAspect="1" noChangeShapeType="1"/>
              </xdr:cNvCxnSpPr>
            </xdr:nvCxnSpPr>
            <xdr:spPr bwMode="auto">
              <a:xfrm>
                <a:off x="3983272" y="5658204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18" name="Rectangle 17"/>
            <xdr:cNvSpPr>
              <a:spLocks noChangeArrowheads="1"/>
            </xdr:cNvSpPr>
          </xdr:nvSpPr>
          <xdr:spPr bwMode="auto">
            <a:xfrm flipH="1">
              <a:off x="12468885" y="3778568"/>
              <a:ext cx="195668" cy="19781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200">
                  <a:solidFill>
                    <a:srgbClr val="000000"/>
                  </a:solidFill>
                  <a:effectLst/>
                  <a:latin typeface="+mn-lt"/>
                  <a:ea typeface="Calibri"/>
                  <a:cs typeface="Geneva"/>
                </a:rPr>
                <a:t>P4 </a:t>
              </a:r>
              <a:endParaRPr lang="sv-SE" sz="1200">
                <a:effectLst/>
                <a:latin typeface="+mn-lt"/>
                <a:ea typeface="Calibri"/>
                <a:cs typeface="Times New Roman"/>
              </a:endParaRPr>
            </a:p>
          </xdr:txBody>
        </xdr:sp>
        <xdr:sp macro="" textlink="">
          <xdr:nvSpPr>
            <xdr:cNvPr id="19" name="Rectangle 18"/>
            <xdr:cNvSpPr>
              <a:spLocks noChangeArrowheads="1"/>
            </xdr:cNvSpPr>
          </xdr:nvSpPr>
          <xdr:spPr bwMode="auto">
            <a:xfrm flipH="1">
              <a:off x="13347756" y="3778568"/>
              <a:ext cx="195668" cy="19781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200">
                  <a:solidFill>
                    <a:srgbClr val="000000"/>
                  </a:solidFill>
                  <a:effectLst/>
                  <a:latin typeface="+mn-lt"/>
                  <a:ea typeface="Calibri"/>
                  <a:cs typeface="Geneva"/>
                </a:rPr>
                <a:t>P3 </a:t>
              </a:r>
              <a:endParaRPr lang="sv-SE" sz="1200">
                <a:effectLst/>
                <a:latin typeface="+mn-lt"/>
                <a:ea typeface="Calibri"/>
                <a:cs typeface="Times New Roman"/>
              </a:endParaRPr>
            </a:p>
          </xdr:txBody>
        </xdr:sp>
        <xdr:cxnSp macro="">
          <xdr:nvCxnSpPr>
            <xdr:cNvPr id="20" name="Line 2158"/>
            <xdr:cNvCxnSpPr>
              <a:cxnSpLocks noChangeAspect="1" noChangeShapeType="1"/>
            </xdr:cNvCxnSpPr>
          </xdr:nvCxnSpPr>
          <xdr:spPr bwMode="auto">
            <a:xfrm flipH="1">
              <a:off x="11504637" y="4239279"/>
              <a:ext cx="241649" cy="612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1" name="Line 2160"/>
            <xdr:cNvCxnSpPr>
              <a:cxnSpLocks noChangeAspect="1" noChangeShapeType="1"/>
            </xdr:cNvCxnSpPr>
          </xdr:nvCxnSpPr>
          <xdr:spPr bwMode="auto">
            <a:xfrm>
              <a:off x="11414486" y="4090927"/>
              <a:ext cx="228622" cy="612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2" name="Line 2166"/>
            <xdr:cNvCxnSpPr>
              <a:cxnSpLocks noChangeAspect="1" noChangeShapeType="1"/>
            </xdr:cNvCxnSpPr>
          </xdr:nvCxnSpPr>
          <xdr:spPr bwMode="auto">
            <a:xfrm flipH="1">
              <a:off x="10848597" y="4168175"/>
              <a:ext cx="593375" cy="612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23" name="Rectangle 22"/>
            <xdr:cNvSpPr>
              <a:spLocks noChangeAspect="1" noChangeArrowheads="1"/>
            </xdr:cNvSpPr>
          </xdr:nvSpPr>
          <xdr:spPr bwMode="auto">
            <a:xfrm flipH="1">
              <a:off x="11113178" y="3982071"/>
              <a:ext cx="398623" cy="372821"/>
            </a:xfrm>
            <a:prstGeom prst="rect">
              <a:avLst/>
            </a:prstGeom>
            <a:solidFill>
              <a:srgbClr val="FFFFFF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1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1200">
                  <a:latin typeface="+mn-lt"/>
                </a:rPr>
                <a:t>&amp;</a:t>
              </a:r>
            </a:p>
          </xdr:txBody>
        </xdr:sp>
        <xdr:cxnSp macro="">
          <xdr:nvCxnSpPr>
            <xdr:cNvPr id="24" name="Line 2176"/>
            <xdr:cNvCxnSpPr>
              <a:cxnSpLocks noChangeAspect="1" noChangeShapeType="1"/>
            </xdr:cNvCxnSpPr>
          </xdr:nvCxnSpPr>
          <xdr:spPr bwMode="auto">
            <a:xfrm flipH="1">
              <a:off x="11642457" y="3935432"/>
              <a:ext cx="651" cy="156107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grpSp>
          <xdr:nvGrpSpPr>
            <xdr:cNvPr id="25" name="Group 24"/>
            <xdr:cNvGrpSpPr/>
          </xdr:nvGrpSpPr>
          <xdr:grpSpPr>
            <a:xfrm flipH="1">
              <a:off x="9984192" y="3934732"/>
              <a:ext cx="876059" cy="419479"/>
              <a:chOff x="2161145" y="5613522"/>
              <a:chExt cx="854528" cy="435113"/>
            </a:xfrm>
          </xdr:grpSpPr>
          <xdr:cxnSp macro="">
            <xdr:nvCxnSpPr>
              <xdr:cNvPr id="52" name="Line 2176"/>
              <xdr:cNvCxnSpPr>
                <a:cxnSpLocks noChangeAspect="1" noChangeShapeType="1"/>
              </xdr:cNvCxnSpPr>
            </xdr:nvCxnSpPr>
            <xdr:spPr bwMode="auto">
              <a:xfrm>
                <a:off x="2161146" y="5854739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3" name="Line 2158"/>
              <xdr:cNvCxnSpPr>
                <a:cxnSpLocks noChangeAspect="1" noChangeShapeType="1"/>
              </xdr:cNvCxnSpPr>
            </xdr:nvCxnSpPr>
            <xdr:spPr bwMode="auto">
              <a:xfrm>
                <a:off x="2161145" y="5928710"/>
                <a:ext cx="235710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4" name="Line 2160"/>
              <xdr:cNvCxnSpPr>
                <a:cxnSpLocks noChangeAspect="1" noChangeShapeType="1"/>
              </xdr:cNvCxnSpPr>
            </xdr:nvCxnSpPr>
            <xdr:spPr bwMode="auto">
              <a:xfrm flipH="1">
                <a:off x="2262083" y="5774829"/>
                <a:ext cx="223003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5" name="Line 2166"/>
              <xdr:cNvCxnSpPr>
                <a:cxnSpLocks noChangeAspect="1" noChangeShapeType="1"/>
              </xdr:cNvCxnSpPr>
            </xdr:nvCxnSpPr>
            <xdr:spPr bwMode="auto">
              <a:xfrm>
                <a:off x="2436881" y="5854956"/>
                <a:ext cx="578792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56" name="Rectangle 55"/>
              <xdr:cNvSpPr>
                <a:spLocks noChangeAspect="1" noChangeArrowheads="1"/>
              </xdr:cNvSpPr>
            </xdr:nvSpPr>
            <xdr:spPr bwMode="auto">
              <a:xfrm>
                <a:off x="2389867" y="5661919"/>
                <a:ext cx="388826" cy="386716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>
                    <a:latin typeface="+mn-lt"/>
                  </a:rPr>
                  <a:t>&amp;</a:t>
                </a:r>
              </a:p>
            </xdr:txBody>
          </xdr:sp>
          <xdr:cxnSp macro="">
            <xdr:nvCxnSpPr>
              <xdr:cNvPr id="57" name="Line 2176"/>
              <xdr:cNvCxnSpPr>
                <a:cxnSpLocks noChangeAspect="1" noChangeShapeType="1"/>
              </xdr:cNvCxnSpPr>
            </xdr:nvCxnSpPr>
            <xdr:spPr bwMode="auto">
              <a:xfrm>
                <a:off x="3015038" y="5854952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8" name="Line 2176"/>
              <xdr:cNvCxnSpPr>
                <a:cxnSpLocks noChangeAspect="1" noChangeShapeType="1"/>
              </xdr:cNvCxnSpPr>
            </xdr:nvCxnSpPr>
            <xdr:spPr bwMode="auto">
              <a:xfrm>
                <a:off x="2260882" y="5613522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26" name="Rectangle 25"/>
            <xdr:cNvSpPr>
              <a:spLocks noChangeArrowheads="1"/>
            </xdr:cNvSpPr>
          </xdr:nvSpPr>
          <xdr:spPr bwMode="auto">
            <a:xfrm flipH="1">
              <a:off x="10699756" y="3778568"/>
              <a:ext cx="195668" cy="19781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200">
                  <a:solidFill>
                    <a:srgbClr val="000000"/>
                  </a:solidFill>
                  <a:effectLst/>
                  <a:latin typeface="+mn-lt"/>
                  <a:ea typeface="Calibri"/>
                  <a:cs typeface="Geneva"/>
                </a:rPr>
                <a:t>P6 </a:t>
              </a:r>
              <a:endParaRPr lang="sv-SE" sz="1200">
                <a:effectLst/>
                <a:latin typeface="+mn-lt"/>
                <a:ea typeface="Calibri"/>
                <a:cs typeface="Times New Roman"/>
              </a:endParaRPr>
            </a:p>
          </xdr:txBody>
        </xdr:sp>
        <xdr:sp macro="" textlink="">
          <xdr:nvSpPr>
            <xdr:cNvPr id="27" name="Rectangle 26"/>
            <xdr:cNvSpPr>
              <a:spLocks noChangeArrowheads="1"/>
            </xdr:cNvSpPr>
          </xdr:nvSpPr>
          <xdr:spPr bwMode="auto">
            <a:xfrm flipH="1">
              <a:off x="11578627" y="3778568"/>
              <a:ext cx="195668" cy="19781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200">
                  <a:solidFill>
                    <a:srgbClr val="000000"/>
                  </a:solidFill>
                  <a:effectLst/>
                  <a:latin typeface="+mn-lt"/>
                  <a:ea typeface="Calibri"/>
                  <a:cs typeface="Geneva"/>
                </a:rPr>
                <a:t>P5 </a:t>
              </a:r>
              <a:endParaRPr lang="sv-SE" sz="1200">
                <a:effectLst/>
                <a:latin typeface="+mn-lt"/>
                <a:ea typeface="Calibri"/>
                <a:cs typeface="Times New Roman"/>
              </a:endParaRPr>
            </a:p>
          </xdr:txBody>
        </xdr:sp>
        <xdr:grpSp>
          <xdr:nvGrpSpPr>
            <xdr:cNvPr id="28" name="Group 27"/>
            <xdr:cNvGrpSpPr/>
          </xdr:nvGrpSpPr>
          <xdr:grpSpPr>
            <a:xfrm flipH="1">
              <a:off x="9093233" y="3934732"/>
              <a:ext cx="886330" cy="419479"/>
              <a:chOff x="3020187" y="5635606"/>
              <a:chExt cx="864546" cy="435113"/>
            </a:xfrm>
          </xdr:grpSpPr>
          <xdr:cxnSp macro="">
            <xdr:nvCxnSpPr>
              <xdr:cNvPr id="46" name="Line 2158"/>
              <xdr:cNvCxnSpPr>
                <a:cxnSpLocks noChangeAspect="1" noChangeShapeType="1"/>
              </xdr:cNvCxnSpPr>
            </xdr:nvCxnSpPr>
            <xdr:spPr bwMode="auto">
              <a:xfrm>
                <a:off x="3020187" y="5950794"/>
                <a:ext cx="235710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47" name="Line 2160"/>
              <xdr:cNvCxnSpPr>
                <a:cxnSpLocks noChangeAspect="1" noChangeShapeType="1"/>
              </xdr:cNvCxnSpPr>
            </xdr:nvCxnSpPr>
            <xdr:spPr bwMode="auto">
              <a:xfrm flipH="1">
                <a:off x="3120829" y="5796913"/>
                <a:ext cx="223003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48" name="Line 2166"/>
              <xdr:cNvCxnSpPr>
                <a:cxnSpLocks noChangeAspect="1" noChangeShapeType="1"/>
              </xdr:cNvCxnSpPr>
            </xdr:nvCxnSpPr>
            <xdr:spPr bwMode="auto">
              <a:xfrm>
                <a:off x="3304624" y="5877040"/>
                <a:ext cx="578792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49" name="Rectangle 48"/>
              <xdr:cNvSpPr>
                <a:spLocks noChangeAspect="1" noChangeArrowheads="1"/>
              </xdr:cNvSpPr>
            </xdr:nvSpPr>
            <xdr:spPr bwMode="auto">
              <a:xfrm>
                <a:off x="3248910" y="5684003"/>
                <a:ext cx="388826" cy="386716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>
                    <a:latin typeface="+mn-lt"/>
                  </a:rPr>
                  <a:t>&amp;</a:t>
                </a:r>
              </a:p>
            </xdr:txBody>
          </xdr:sp>
          <xdr:cxnSp macro="">
            <xdr:nvCxnSpPr>
              <xdr:cNvPr id="50" name="Line 2176"/>
              <xdr:cNvCxnSpPr>
                <a:cxnSpLocks noChangeAspect="1" noChangeShapeType="1"/>
              </xdr:cNvCxnSpPr>
            </xdr:nvCxnSpPr>
            <xdr:spPr bwMode="auto">
              <a:xfrm>
                <a:off x="3884450" y="5877036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1" name="Line 2176"/>
              <xdr:cNvCxnSpPr>
                <a:cxnSpLocks noChangeAspect="1" noChangeShapeType="1"/>
              </xdr:cNvCxnSpPr>
            </xdr:nvCxnSpPr>
            <xdr:spPr bwMode="auto">
              <a:xfrm>
                <a:off x="3119177" y="5635606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grpSp>
          <xdr:nvGrpSpPr>
            <xdr:cNvPr id="29" name="Group 28"/>
            <xdr:cNvGrpSpPr/>
          </xdr:nvGrpSpPr>
          <xdr:grpSpPr>
            <a:xfrm flipH="1">
              <a:off x="8217468" y="3934742"/>
              <a:ext cx="876058" cy="419473"/>
              <a:chOff x="3884447" y="5658204"/>
              <a:chExt cx="854527" cy="435106"/>
            </a:xfrm>
          </xdr:grpSpPr>
          <xdr:cxnSp macro="">
            <xdr:nvCxnSpPr>
              <xdr:cNvPr id="41" name="Line 2158"/>
              <xdr:cNvCxnSpPr>
                <a:cxnSpLocks noChangeAspect="1" noChangeShapeType="1"/>
              </xdr:cNvCxnSpPr>
            </xdr:nvCxnSpPr>
            <xdr:spPr bwMode="auto">
              <a:xfrm>
                <a:off x="3884447" y="5973381"/>
                <a:ext cx="235710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42" name="Line 2160"/>
              <xdr:cNvCxnSpPr>
                <a:cxnSpLocks noChangeAspect="1" noChangeShapeType="1"/>
              </xdr:cNvCxnSpPr>
            </xdr:nvCxnSpPr>
            <xdr:spPr bwMode="auto">
              <a:xfrm flipH="1">
                <a:off x="3985385" y="5819500"/>
                <a:ext cx="223003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43" name="Line 2166"/>
              <xdr:cNvCxnSpPr>
                <a:cxnSpLocks noChangeAspect="1" noChangeShapeType="1"/>
              </xdr:cNvCxnSpPr>
            </xdr:nvCxnSpPr>
            <xdr:spPr bwMode="auto">
              <a:xfrm>
                <a:off x="4160183" y="5899627"/>
                <a:ext cx="578791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44" name="Rectangle 43"/>
              <xdr:cNvSpPr>
                <a:spLocks noChangeAspect="1" noChangeArrowheads="1"/>
              </xdr:cNvSpPr>
            </xdr:nvSpPr>
            <xdr:spPr bwMode="auto">
              <a:xfrm>
                <a:off x="4113168" y="5706594"/>
                <a:ext cx="388826" cy="386716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>
                    <a:latin typeface="+mn-lt"/>
                  </a:rPr>
                  <a:t>&amp;</a:t>
                </a:r>
              </a:p>
            </xdr:txBody>
          </xdr:sp>
          <xdr:cxnSp macro="">
            <xdr:nvCxnSpPr>
              <xdr:cNvPr id="45" name="Line 2176"/>
              <xdr:cNvCxnSpPr>
                <a:cxnSpLocks noChangeAspect="1" noChangeShapeType="1"/>
              </xdr:cNvCxnSpPr>
            </xdr:nvCxnSpPr>
            <xdr:spPr bwMode="auto">
              <a:xfrm>
                <a:off x="3983272" y="5658204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30" name="Rectangle 29"/>
            <xdr:cNvSpPr>
              <a:spLocks noChangeArrowheads="1"/>
            </xdr:cNvSpPr>
          </xdr:nvSpPr>
          <xdr:spPr bwMode="auto">
            <a:xfrm flipH="1">
              <a:off x="8933031" y="3778568"/>
              <a:ext cx="195668" cy="19781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200">
                  <a:solidFill>
                    <a:srgbClr val="000000"/>
                  </a:solidFill>
                  <a:effectLst/>
                  <a:latin typeface="+mn-lt"/>
                  <a:ea typeface="Calibri"/>
                  <a:cs typeface="Geneva"/>
                </a:rPr>
                <a:t>P8 </a:t>
              </a:r>
              <a:endParaRPr lang="sv-SE" sz="1200">
                <a:effectLst/>
                <a:latin typeface="+mn-lt"/>
                <a:ea typeface="Calibri"/>
                <a:cs typeface="Times New Roman"/>
              </a:endParaRPr>
            </a:p>
          </xdr:txBody>
        </xdr:sp>
        <xdr:sp macro="" textlink="">
          <xdr:nvSpPr>
            <xdr:cNvPr id="31" name="Rectangle 30"/>
            <xdr:cNvSpPr>
              <a:spLocks noChangeArrowheads="1"/>
            </xdr:cNvSpPr>
          </xdr:nvSpPr>
          <xdr:spPr bwMode="auto">
            <a:xfrm flipH="1">
              <a:off x="9811902" y="3778568"/>
              <a:ext cx="195668" cy="19781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200">
                  <a:solidFill>
                    <a:srgbClr val="000000"/>
                  </a:solidFill>
                  <a:effectLst/>
                  <a:latin typeface="+mn-lt"/>
                  <a:ea typeface="Calibri"/>
                  <a:cs typeface="Geneva"/>
                </a:rPr>
                <a:t>P7 </a:t>
              </a:r>
              <a:endParaRPr lang="sv-SE" sz="1200">
                <a:effectLst/>
                <a:latin typeface="+mn-lt"/>
                <a:ea typeface="Calibri"/>
                <a:cs typeface="Times New Roman"/>
              </a:endParaRPr>
            </a:p>
          </xdr:txBody>
        </xdr:sp>
        <xdr:sp macro="" textlink="">
          <xdr:nvSpPr>
            <xdr:cNvPr id="32" name="Rectangle 31"/>
            <xdr:cNvSpPr>
              <a:spLocks noChangeArrowheads="1"/>
            </xdr:cNvSpPr>
          </xdr:nvSpPr>
          <xdr:spPr bwMode="auto">
            <a:xfrm flipH="1">
              <a:off x="7458075" y="3961644"/>
              <a:ext cx="1019174" cy="45795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200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P8:1 = </a:t>
              </a:r>
              <a:r>
                <a:rPr lang="en-US" sz="1200">
                  <a:solidFill>
                    <a:srgbClr val="000000"/>
                  </a:solidFill>
                  <a:effectLst/>
                  <a:latin typeface="+mn-lt"/>
                  <a:ea typeface="Calibri"/>
                  <a:cs typeface="Geneva"/>
                </a:rPr>
                <a:t>BLOCK- PROPAGATE  </a:t>
              </a:r>
              <a:endParaRPr lang="sv-SE" sz="1200">
                <a:effectLst/>
                <a:latin typeface="+mn-lt"/>
                <a:ea typeface="Calibri"/>
                <a:cs typeface="Times New Roman"/>
              </a:endParaRPr>
            </a:p>
          </xdr:txBody>
        </xdr:sp>
        <xdr:sp macro="" textlink="">
          <xdr:nvSpPr>
            <xdr:cNvPr id="33" name="Rectangle 32"/>
            <xdr:cNvSpPr>
              <a:spLocks noChangeArrowheads="1"/>
            </xdr:cNvSpPr>
          </xdr:nvSpPr>
          <xdr:spPr bwMode="auto">
            <a:xfrm flipH="1">
              <a:off x="13324106" y="4243011"/>
              <a:ext cx="304189" cy="18001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200">
                  <a:solidFill>
                    <a:srgbClr val="000000"/>
                  </a:solidFill>
                  <a:effectLst/>
                  <a:latin typeface="+mn-lt"/>
                  <a:ea typeface="Calibri"/>
                  <a:cs typeface="Geneva"/>
                </a:rPr>
                <a:t>P2:1 </a:t>
              </a:r>
              <a:endParaRPr lang="sv-SE" sz="1200">
                <a:effectLst/>
                <a:latin typeface="+mn-lt"/>
                <a:ea typeface="Calibri"/>
                <a:cs typeface="Times New Roman"/>
              </a:endParaRPr>
            </a:p>
          </xdr:txBody>
        </xdr:sp>
        <xdr:sp macro="" textlink="">
          <xdr:nvSpPr>
            <xdr:cNvPr id="35" name="Rectangle 34"/>
            <xdr:cNvSpPr>
              <a:spLocks noChangeArrowheads="1"/>
            </xdr:cNvSpPr>
          </xdr:nvSpPr>
          <xdr:spPr bwMode="auto">
            <a:xfrm flipH="1">
              <a:off x="11557386" y="4243010"/>
              <a:ext cx="304189" cy="18001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200">
                  <a:solidFill>
                    <a:srgbClr val="000000"/>
                  </a:solidFill>
                  <a:effectLst/>
                  <a:latin typeface="+mn-lt"/>
                  <a:ea typeface="Calibri"/>
                  <a:cs typeface="Geneva"/>
                </a:rPr>
                <a:t>P4:1 </a:t>
              </a:r>
              <a:endParaRPr lang="sv-SE" sz="1200">
                <a:effectLst/>
                <a:latin typeface="+mn-lt"/>
                <a:ea typeface="Calibri"/>
                <a:cs typeface="Times New Roman"/>
              </a:endParaRPr>
            </a:p>
          </xdr:txBody>
        </xdr:sp>
        <xdr:sp macro="" textlink="">
          <xdr:nvSpPr>
            <xdr:cNvPr id="36" name="Rectangle 35"/>
            <xdr:cNvSpPr>
              <a:spLocks noChangeArrowheads="1"/>
            </xdr:cNvSpPr>
          </xdr:nvSpPr>
          <xdr:spPr bwMode="auto">
            <a:xfrm flipH="1">
              <a:off x="12436254" y="4243011"/>
              <a:ext cx="304189" cy="18001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200">
                  <a:solidFill>
                    <a:srgbClr val="000000"/>
                  </a:solidFill>
                  <a:effectLst/>
                  <a:latin typeface="+mn-lt"/>
                  <a:ea typeface="Calibri"/>
                  <a:cs typeface="Geneva"/>
                </a:rPr>
                <a:t>P3:1 </a:t>
              </a:r>
              <a:endParaRPr lang="sv-SE" sz="1200">
                <a:effectLst/>
                <a:latin typeface="+mn-lt"/>
                <a:ea typeface="Calibri"/>
                <a:cs typeface="Times New Roman"/>
              </a:endParaRPr>
            </a:p>
          </xdr:txBody>
        </xdr:sp>
        <xdr:sp macro="" textlink="">
          <xdr:nvSpPr>
            <xdr:cNvPr id="37" name="Rectangle 36"/>
            <xdr:cNvSpPr>
              <a:spLocks noChangeArrowheads="1"/>
            </xdr:cNvSpPr>
          </xdr:nvSpPr>
          <xdr:spPr bwMode="auto">
            <a:xfrm flipH="1">
              <a:off x="9808423" y="4243010"/>
              <a:ext cx="304189" cy="18001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200">
                  <a:solidFill>
                    <a:srgbClr val="000000"/>
                  </a:solidFill>
                  <a:effectLst/>
                  <a:latin typeface="+mn-lt"/>
                  <a:ea typeface="Calibri"/>
                  <a:cs typeface="Geneva"/>
                </a:rPr>
                <a:t>P6:1 </a:t>
              </a:r>
              <a:endParaRPr lang="sv-SE" sz="1200">
                <a:effectLst/>
                <a:latin typeface="+mn-lt"/>
                <a:ea typeface="Calibri"/>
                <a:cs typeface="Times New Roman"/>
              </a:endParaRPr>
            </a:p>
          </xdr:txBody>
        </xdr:sp>
        <xdr:sp macro="" textlink="">
          <xdr:nvSpPr>
            <xdr:cNvPr id="38" name="Rectangle 37"/>
            <xdr:cNvSpPr>
              <a:spLocks noChangeArrowheads="1"/>
            </xdr:cNvSpPr>
          </xdr:nvSpPr>
          <xdr:spPr bwMode="auto">
            <a:xfrm flipH="1">
              <a:off x="10694657" y="4243010"/>
              <a:ext cx="304189" cy="18001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200">
                  <a:solidFill>
                    <a:srgbClr val="000000"/>
                  </a:solidFill>
                  <a:effectLst/>
                  <a:latin typeface="+mn-lt"/>
                  <a:ea typeface="Calibri"/>
                  <a:cs typeface="Geneva"/>
                </a:rPr>
                <a:t>P5:1 </a:t>
              </a:r>
              <a:endParaRPr lang="sv-SE" sz="1200">
                <a:effectLst/>
                <a:latin typeface="+mn-lt"/>
                <a:ea typeface="Calibri"/>
                <a:cs typeface="Times New Roman"/>
              </a:endParaRPr>
            </a:p>
          </xdr:txBody>
        </xdr:sp>
        <xdr:sp macro="" textlink="">
          <xdr:nvSpPr>
            <xdr:cNvPr id="39" name="Rectangle 38"/>
            <xdr:cNvSpPr>
              <a:spLocks noChangeArrowheads="1"/>
            </xdr:cNvSpPr>
          </xdr:nvSpPr>
          <xdr:spPr bwMode="auto">
            <a:xfrm flipH="1">
              <a:off x="8922178" y="4243010"/>
              <a:ext cx="304189" cy="18001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200">
                  <a:solidFill>
                    <a:srgbClr val="000000"/>
                  </a:solidFill>
                  <a:effectLst/>
                  <a:latin typeface="+mn-lt"/>
                  <a:ea typeface="Calibri"/>
                  <a:cs typeface="Geneva"/>
                </a:rPr>
                <a:t>P7:1 </a:t>
              </a:r>
              <a:endParaRPr lang="sv-SE" sz="1200">
                <a:effectLst/>
                <a:latin typeface="+mn-lt"/>
                <a:ea typeface="Calibri"/>
                <a:cs typeface="Times New Roman"/>
              </a:endParaRPr>
            </a:p>
          </xdr:txBody>
        </xdr:sp>
        <xdr:cxnSp macro="">
          <xdr:nvCxnSpPr>
            <xdr:cNvPr id="81" name="Line 2158"/>
            <xdr:cNvCxnSpPr>
              <a:cxnSpLocks noChangeAspect="1" noChangeShapeType="1"/>
            </xdr:cNvCxnSpPr>
          </xdr:nvCxnSpPr>
          <xdr:spPr bwMode="auto">
            <a:xfrm flipH="1">
              <a:off x="14173200" y="4233528"/>
              <a:ext cx="241649" cy="612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85" name="Rectangle 84"/>
            <xdr:cNvSpPr>
              <a:spLocks noChangeArrowheads="1"/>
            </xdr:cNvSpPr>
          </xdr:nvSpPr>
          <xdr:spPr bwMode="auto">
            <a:xfrm flipH="1">
              <a:off x="14201775" y="4229099"/>
              <a:ext cx="304189" cy="18001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200">
                  <a:solidFill>
                    <a:srgbClr val="000000"/>
                  </a:solidFill>
                  <a:effectLst/>
                  <a:latin typeface="+mn-lt"/>
                  <a:ea typeface="Calibri"/>
                  <a:cs typeface="Geneva"/>
                </a:rPr>
                <a:t>P1 </a:t>
              </a:r>
              <a:endParaRPr lang="sv-SE" sz="1200">
                <a:effectLst/>
                <a:latin typeface="+mn-lt"/>
                <a:ea typeface="Calibri"/>
                <a:cs typeface="Times New Roman"/>
              </a:endParaRPr>
            </a:p>
          </xdr:txBody>
        </xdr:sp>
      </xdr:grpSp>
      <xdr:sp macro="" textlink="">
        <xdr:nvSpPr>
          <xdr:cNvPr id="89" name="Rectangle 88"/>
          <xdr:cNvSpPr>
            <a:spLocks noChangeArrowheads="1"/>
          </xdr:cNvSpPr>
        </xdr:nvSpPr>
        <xdr:spPr bwMode="auto">
          <a:xfrm flipH="1">
            <a:off x="8572498" y="742951"/>
            <a:ext cx="4819652" cy="2667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200" kern="12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RIPPLING </a:t>
            </a:r>
            <a:r>
              <a:rPr lang="en-US" sz="12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 PROPAGATE 8-input AND gate for producing BLOCK-PROPAGATE  </a:t>
            </a:r>
            <a:endParaRPr lang="sv-SE" sz="1200">
              <a:effectLst/>
              <a:latin typeface="+mn-lt"/>
              <a:ea typeface="Calibri"/>
              <a:cs typeface="Times New Roman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2</xdr:row>
          <xdr:rowOff>9525</xdr:rowOff>
        </xdr:from>
        <xdr:to>
          <xdr:col>41</xdr:col>
          <xdr:colOff>76200</xdr:colOff>
          <xdr:row>11</xdr:row>
          <xdr:rowOff>76200</xdr:rowOff>
        </xdr:to>
        <xdr:sp macro="" textlink="">
          <xdr:nvSpPr>
            <xdr:cNvPr id="20481" name="Object 4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266700</xdr:colOff>
          <xdr:row>16</xdr:row>
          <xdr:rowOff>95250</xdr:rowOff>
        </xdr:from>
        <xdr:to>
          <xdr:col>32</xdr:col>
          <xdr:colOff>342900</xdr:colOff>
          <xdr:row>18</xdr:row>
          <xdr:rowOff>104775</xdr:rowOff>
        </xdr:to>
        <xdr:sp macro="" textlink="">
          <xdr:nvSpPr>
            <xdr:cNvPr id="20482" name="Object 3" hidden="1">
              <a:extLst>
                <a:ext uri="{63B3BB69-23CF-44E3-9099-C40C66FF867C}">
                  <a14:compatExt spid="_x0000_s20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39</xdr:row>
      <xdr:rowOff>95248</xdr:rowOff>
    </xdr:from>
    <xdr:to>
      <xdr:col>49</xdr:col>
      <xdr:colOff>260175</xdr:colOff>
      <xdr:row>49</xdr:row>
      <xdr:rowOff>146198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7924798"/>
          <a:ext cx="10699575" cy="186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15</xdr:row>
          <xdr:rowOff>114300</xdr:rowOff>
        </xdr:from>
        <xdr:to>
          <xdr:col>30</xdr:col>
          <xdr:colOff>304800</xdr:colOff>
          <xdr:row>17</xdr:row>
          <xdr:rowOff>114300</xdr:rowOff>
        </xdr:to>
        <xdr:sp macro="" textlink="">
          <xdr:nvSpPr>
            <xdr:cNvPr id="18433" name="Object 4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3</xdr:row>
          <xdr:rowOff>9525</xdr:rowOff>
        </xdr:from>
        <xdr:to>
          <xdr:col>42</xdr:col>
          <xdr:colOff>9525</xdr:colOff>
          <xdr:row>12</xdr:row>
          <xdr:rowOff>95250</xdr:rowOff>
        </xdr:to>
        <xdr:sp macro="" textlink="">
          <xdr:nvSpPr>
            <xdr:cNvPr id="18434" name="Object 4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15</xdr:row>
          <xdr:rowOff>85725</xdr:rowOff>
        </xdr:from>
        <xdr:to>
          <xdr:col>33</xdr:col>
          <xdr:colOff>123825</xdr:colOff>
          <xdr:row>17</xdr:row>
          <xdr:rowOff>114300</xdr:rowOff>
        </xdr:to>
        <xdr:sp macro="" textlink="">
          <xdr:nvSpPr>
            <xdr:cNvPr id="4100" name="Object 5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31</xdr:col>
      <xdr:colOff>38100</xdr:colOff>
      <xdr:row>26</xdr:row>
      <xdr:rowOff>142875</xdr:rowOff>
    </xdr:from>
    <xdr:to>
      <xdr:col>38</xdr:col>
      <xdr:colOff>183482</xdr:colOff>
      <xdr:row>34</xdr:row>
      <xdr:rowOff>1712</xdr:rowOff>
    </xdr:to>
    <xdr:grpSp>
      <xdr:nvGrpSpPr>
        <xdr:cNvPr id="198" name="Group 197"/>
        <xdr:cNvGrpSpPr/>
      </xdr:nvGrpSpPr>
      <xdr:grpSpPr>
        <a:xfrm>
          <a:off x="11849100" y="5353050"/>
          <a:ext cx="2812382" cy="1439987"/>
          <a:chOff x="5504034" y="4437285"/>
          <a:chExt cx="2812382" cy="1439987"/>
        </a:xfrm>
      </xdr:grpSpPr>
      <xdr:sp macro="" textlink="">
        <xdr:nvSpPr>
          <xdr:cNvPr id="199" name="Rectangle 198"/>
          <xdr:cNvSpPr>
            <a:spLocks noChangeAspect="1" noChangeArrowheads="1"/>
          </xdr:cNvSpPr>
        </xdr:nvSpPr>
        <xdr:spPr bwMode="auto">
          <a:xfrm>
            <a:off x="5504034" y="4437285"/>
            <a:ext cx="2812382" cy="1439987"/>
          </a:xfrm>
          <a:prstGeom prst="rect">
            <a:avLst/>
          </a:prstGeom>
          <a:solidFill>
            <a:schemeClr val="bg1">
              <a:lumMod val="100000"/>
              <a:lumOff val="0"/>
            </a:schemeClr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grpSp>
        <xdr:nvGrpSpPr>
          <xdr:cNvPr id="200" name="Group 199"/>
          <xdr:cNvGrpSpPr/>
        </xdr:nvGrpSpPr>
        <xdr:grpSpPr>
          <a:xfrm>
            <a:off x="6051011" y="5041851"/>
            <a:ext cx="488333" cy="648000"/>
            <a:chOff x="3154038" y="5014229"/>
            <a:chExt cx="488333" cy="648000"/>
          </a:xfrm>
        </xdr:grpSpPr>
        <xdr:cxnSp macro="">
          <xdr:nvCxnSpPr>
            <xdr:cNvPr id="212" name="Line 2174"/>
            <xdr:cNvCxnSpPr>
              <a:cxnSpLocks noChangeAspect="1" noChangeShapeType="1"/>
            </xdr:cNvCxnSpPr>
          </xdr:nvCxnSpPr>
          <xdr:spPr bwMode="auto">
            <a:xfrm flipH="1">
              <a:off x="3154038" y="5661597"/>
              <a:ext cx="486000" cy="369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13" name="Line 2175"/>
            <xdr:cNvCxnSpPr>
              <a:cxnSpLocks noChangeAspect="1" noChangeShapeType="1"/>
            </xdr:cNvCxnSpPr>
          </xdr:nvCxnSpPr>
          <xdr:spPr bwMode="auto">
            <a:xfrm flipH="1">
              <a:off x="3154038" y="5499039"/>
              <a:ext cx="306000" cy="234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14" name="Line 2174"/>
            <xdr:cNvCxnSpPr>
              <a:cxnSpLocks noChangeAspect="1" noChangeShapeType="1"/>
            </xdr:cNvCxnSpPr>
          </xdr:nvCxnSpPr>
          <xdr:spPr bwMode="auto">
            <a:xfrm flipH="1" flipV="1">
              <a:off x="3462547" y="5014231"/>
              <a:ext cx="524" cy="486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15" name="Line 2175"/>
            <xdr:cNvCxnSpPr>
              <a:cxnSpLocks noChangeAspect="1" noChangeShapeType="1"/>
            </xdr:cNvCxnSpPr>
          </xdr:nvCxnSpPr>
          <xdr:spPr bwMode="auto">
            <a:xfrm flipH="1" flipV="1">
              <a:off x="3641671" y="5014229"/>
              <a:ext cx="700" cy="648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cxnSp macro="">
        <xdr:nvCxnSpPr>
          <xdr:cNvPr id="201" name="Line 2164"/>
          <xdr:cNvCxnSpPr>
            <a:cxnSpLocks noChangeAspect="1" noChangeShapeType="1"/>
          </xdr:cNvCxnSpPr>
        </xdr:nvCxnSpPr>
        <xdr:spPr bwMode="auto">
          <a:xfrm flipH="1">
            <a:off x="6041499" y="5198359"/>
            <a:ext cx="841897" cy="63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02" name="Line 2165"/>
          <xdr:cNvCxnSpPr>
            <a:cxnSpLocks noChangeAspect="1" noChangeShapeType="1"/>
          </xdr:cNvCxnSpPr>
        </xdr:nvCxnSpPr>
        <xdr:spPr bwMode="auto">
          <a:xfrm flipH="1">
            <a:off x="6041499" y="5035799"/>
            <a:ext cx="841897" cy="63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203" name="Rectangle 202"/>
          <xdr:cNvSpPr>
            <a:spLocks noChangeAspect="1" noChangeArrowheads="1"/>
          </xdr:cNvSpPr>
        </xdr:nvSpPr>
        <xdr:spPr bwMode="auto">
          <a:xfrm>
            <a:off x="6263761" y="4929754"/>
            <a:ext cx="387985" cy="386715"/>
          </a:xfrm>
          <a:prstGeom prst="rect">
            <a:avLst/>
          </a:prstGeom>
          <a:solidFill>
            <a:schemeClr val="bg1">
              <a:lumMod val="100000"/>
              <a:lumOff val="0"/>
            </a:schemeClr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sp macro="" textlink="">
        <xdr:nvSpPr>
          <xdr:cNvPr id="204" name="Oval 203"/>
          <xdr:cNvSpPr/>
        </xdr:nvSpPr>
        <xdr:spPr>
          <a:xfrm>
            <a:off x="6385745" y="5051103"/>
            <a:ext cx="144016" cy="144016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sv-SE" sz="1100"/>
          </a:p>
        </xdr:txBody>
      </xdr:sp>
      <xdr:sp macro="" textlink="">
        <xdr:nvSpPr>
          <xdr:cNvPr id="205" name="Rectangle 204"/>
          <xdr:cNvSpPr>
            <a:spLocks noChangeArrowheads="1"/>
          </xdr:cNvSpPr>
        </xdr:nvSpPr>
        <xdr:spPr bwMode="auto">
          <a:xfrm>
            <a:off x="6948264" y="4869160"/>
            <a:ext cx="126957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g(i:k)=g(i:j)+p(i:j)g(j:k)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206" name="Rectangle 205"/>
          <xdr:cNvSpPr>
            <a:spLocks noChangeArrowheads="1"/>
          </xdr:cNvSpPr>
        </xdr:nvSpPr>
        <xdr:spPr bwMode="auto">
          <a:xfrm>
            <a:off x="6948264" y="5031160"/>
            <a:ext cx="95859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p(i:k)=p(i:j)p(j:k)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207" name="Rectangle 206"/>
          <xdr:cNvSpPr>
            <a:spLocks noChangeArrowheads="1"/>
          </xdr:cNvSpPr>
        </xdr:nvSpPr>
        <xdr:spPr bwMode="auto">
          <a:xfrm>
            <a:off x="5778606" y="4921147"/>
            <a:ext cx="288541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g(i:j)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208" name="Rectangle 207"/>
          <xdr:cNvSpPr>
            <a:spLocks noChangeArrowheads="1"/>
          </xdr:cNvSpPr>
        </xdr:nvSpPr>
        <xdr:spPr bwMode="auto">
          <a:xfrm>
            <a:off x="5778606" y="5111012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p(i:j)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209" name="Rectangle 208"/>
          <xdr:cNvSpPr>
            <a:spLocks noChangeArrowheads="1"/>
          </xdr:cNvSpPr>
        </xdr:nvSpPr>
        <xdr:spPr bwMode="auto">
          <a:xfrm>
            <a:off x="5778606" y="5410215"/>
            <a:ext cx="320601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g(</a:t>
            </a:r>
            <a:r>
              <a:rPr lang="en-US" sz="1100">
                <a:solidFill>
                  <a:srgbClr val="000000"/>
                </a:solidFill>
                <a:ea typeface="Calibri"/>
                <a:cs typeface="Geneva"/>
              </a:rPr>
              <a:t>j:k</a:t>
            </a: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210" name="Rectangle 209"/>
          <xdr:cNvSpPr>
            <a:spLocks noChangeArrowheads="1"/>
          </xdr:cNvSpPr>
        </xdr:nvSpPr>
        <xdr:spPr bwMode="auto">
          <a:xfrm>
            <a:off x="5778606" y="5600080"/>
            <a:ext cx="32861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p(j:k)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211" name="Rectangle 210"/>
          <xdr:cNvSpPr>
            <a:spLocks noChangeArrowheads="1"/>
          </xdr:cNvSpPr>
        </xdr:nvSpPr>
        <xdr:spPr bwMode="auto">
          <a:xfrm>
            <a:off x="5871181" y="4569475"/>
            <a:ext cx="1787669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>
                <a:solidFill>
                  <a:srgbClr val="000000"/>
                </a:solidFill>
                <a:effectLst/>
                <a:ea typeface="Calibri"/>
                <a:cs typeface="Geneva"/>
              </a:rPr>
              <a:t>The “dot operator”</a:t>
            </a:r>
            <a:endParaRPr lang="sv-SE">
              <a:effectLst/>
              <a:ea typeface="Calibri"/>
              <a:cs typeface="Times New Roman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3</xdr:row>
          <xdr:rowOff>9525</xdr:rowOff>
        </xdr:from>
        <xdr:to>
          <xdr:col>42</xdr:col>
          <xdr:colOff>9525</xdr:colOff>
          <xdr:row>12</xdr:row>
          <xdr:rowOff>95250</xdr:rowOff>
        </xdr:to>
        <xdr:sp macro="" textlink="">
          <xdr:nvSpPr>
            <xdr:cNvPr id="4105" name="Object 4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371475</xdr:colOff>
      <xdr:row>37</xdr:row>
      <xdr:rowOff>142875</xdr:rowOff>
    </xdr:from>
    <xdr:to>
      <xdr:col>20</xdr:col>
      <xdr:colOff>68219</xdr:colOff>
      <xdr:row>53</xdr:row>
      <xdr:rowOff>150620</xdr:rowOff>
    </xdr:to>
    <xdr:grpSp>
      <xdr:nvGrpSpPr>
        <xdr:cNvPr id="225" name="Group 224"/>
        <xdr:cNvGrpSpPr/>
      </xdr:nvGrpSpPr>
      <xdr:grpSpPr>
        <a:xfrm>
          <a:off x="371475" y="7505700"/>
          <a:ext cx="7316744" cy="3055745"/>
          <a:chOff x="204761" y="2101447"/>
          <a:chExt cx="7316744" cy="3055745"/>
        </a:xfrm>
      </xdr:grpSpPr>
      <xdr:sp macro="" textlink="">
        <xdr:nvSpPr>
          <xdr:cNvPr id="226" name="Rectangle 225"/>
          <xdr:cNvSpPr>
            <a:spLocks noChangeAspect="1" noChangeArrowheads="1"/>
          </xdr:cNvSpPr>
        </xdr:nvSpPr>
        <xdr:spPr bwMode="auto">
          <a:xfrm rot="16200000" flipH="1">
            <a:off x="2335260" y="-29052"/>
            <a:ext cx="3055745" cy="7316744"/>
          </a:xfrm>
          <a:prstGeom prst="rect">
            <a:avLst/>
          </a:prstGeom>
          <a:solidFill>
            <a:schemeClr val="bg1">
              <a:lumMod val="100000"/>
              <a:lumOff val="0"/>
            </a:schemeClr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 sz="1100">
              <a:latin typeface="+mn-lt"/>
            </a:endParaRPr>
          </a:p>
        </xdr:txBody>
      </xdr:sp>
      <xdr:cxnSp macro="">
        <xdr:nvCxnSpPr>
          <xdr:cNvPr id="227" name="Line 2174"/>
          <xdr:cNvCxnSpPr>
            <a:cxnSpLocks noChangeAspect="1" noChangeShapeType="1"/>
          </xdr:cNvCxnSpPr>
        </xdr:nvCxnSpPr>
        <xdr:spPr bwMode="auto">
          <a:xfrm flipH="1" flipV="1">
            <a:off x="6629520" y="2840817"/>
            <a:ext cx="486000" cy="524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28" name="Line 2175"/>
          <xdr:cNvCxnSpPr>
            <a:cxnSpLocks noChangeAspect="1" noChangeShapeType="1"/>
          </xdr:cNvCxnSpPr>
        </xdr:nvCxnSpPr>
        <xdr:spPr bwMode="auto">
          <a:xfrm flipH="1" flipV="1">
            <a:off x="6629518" y="3019941"/>
            <a:ext cx="648000" cy="70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29" name="Line 2174"/>
          <xdr:cNvCxnSpPr>
            <a:cxnSpLocks noChangeAspect="1" noChangeShapeType="1"/>
          </xdr:cNvCxnSpPr>
        </xdr:nvCxnSpPr>
        <xdr:spPr bwMode="auto">
          <a:xfrm flipH="1" flipV="1">
            <a:off x="5654308" y="2840817"/>
            <a:ext cx="486000" cy="524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30" name="Line 2175"/>
          <xdr:cNvCxnSpPr>
            <a:cxnSpLocks noChangeAspect="1" noChangeShapeType="1"/>
          </xdr:cNvCxnSpPr>
        </xdr:nvCxnSpPr>
        <xdr:spPr bwMode="auto">
          <a:xfrm flipH="1" flipV="1">
            <a:off x="5654306" y="3019941"/>
            <a:ext cx="648000" cy="70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grpSp>
        <xdr:nvGrpSpPr>
          <xdr:cNvPr id="231" name="Group 230"/>
          <xdr:cNvGrpSpPr/>
        </xdr:nvGrpSpPr>
        <xdr:grpSpPr>
          <a:xfrm>
            <a:off x="5309386" y="2592282"/>
            <a:ext cx="1967873" cy="432002"/>
            <a:chOff x="5136920" y="2592282"/>
            <a:chExt cx="1967873" cy="486000"/>
          </a:xfrm>
        </xdr:grpSpPr>
        <xdr:cxnSp macro="">
          <xdr:nvCxnSpPr>
            <xdr:cNvPr id="362" name="Line 2174"/>
            <xdr:cNvCxnSpPr>
              <a:cxnSpLocks noChangeAspect="1" noChangeShapeType="1"/>
            </xdr:cNvCxnSpPr>
          </xdr:nvCxnSpPr>
          <xdr:spPr bwMode="auto">
            <a:xfrm flipV="1">
              <a:off x="7104424" y="2592282"/>
              <a:ext cx="369" cy="486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63" name="Line 2174"/>
            <xdr:cNvCxnSpPr>
              <a:cxnSpLocks noChangeAspect="1" noChangeShapeType="1"/>
            </xdr:cNvCxnSpPr>
          </xdr:nvCxnSpPr>
          <xdr:spPr bwMode="auto">
            <a:xfrm flipV="1">
              <a:off x="6129212" y="2592282"/>
              <a:ext cx="369" cy="486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64" name="Line 2174"/>
            <xdr:cNvCxnSpPr>
              <a:cxnSpLocks noChangeAspect="1" noChangeShapeType="1"/>
            </xdr:cNvCxnSpPr>
          </xdr:nvCxnSpPr>
          <xdr:spPr bwMode="auto">
            <a:xfrm flipV="1">
              <a:off x="5136920" y="2592282"/>
              <a:ext cx="369" cy="486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cxnSp macro="">
        <xdr:nvCxnSpPr>
          <xdr:cNvPr id="232" name="Line 2175"/>
          <xdr:cNvCxnSpPr>
            <a:cxnSpLocks noChangeAspect="1" noChangeShapeType="1"/>
          </xdr:cNvCxnSpPr>
        </xdr:nvCxnSpPr>
        <xdr:spPr bwMode="auto">
          <a:xfrm flipV="1">
            <a:off x="7114332" y="2592284"/>
            <a:ext cx="234" cy="24905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33" name="Line 2175"/>
          <xdr:cNvCxnSpPr>
            <a:cxnSpLocks noChangeAspect="1" noChangeShapeType="1"/>
          </xdr:cNvCxnSpPr>
        </xdr:nvCxnSpPr>
        <xdr:spPr bwMode="auto">
          <a:xfrm flipV="1">
            <a:off x="6139120" y="2592284"/>
            <a:ext cx="234" cy="24905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34" name="Line 2175"/>
          <xdr:cNvCxnSpPr>
            <a:cxnSpLocks noChangeAspect="1" noChangeShapeType="1"/>
          </xdr:cNvCxnSpPr>
        </xdr:nvCxnSpPr>
        <xdr:spPr bwMode="auto">
          <a:xfrm flipV="1">
            <a:off x="5146829" y="2592284"/>
            <a:ext cx="234" cy="24905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35" name="Line 2174"/>
          <xdr:cNvCxnSpPr>
            <a:cxnSpLocks noChangeAspect="1" noChangeShapeType="1"/>
          </xdr:cNvCxnSpPr>
        </xdr:nvCxnSpPr>
        <xdr:spPr bwMode="auto">
          <a:xfrm flipH="1" flipV="1">
            <a:off x="4662017" y="2840817"/>
            <a:ext cx="486000" cy="524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36" name="Line 2175"/>
          <xdr:cNvCxnSpPr>
            <a:cxnSpLocks noChangeAspect="1" noChangeShapeType="1"/>
          </xdr:cNvCxnSpPr>
        </xdr:nvCxnSpPr>
        <xdr:spPr bwMode="auto">
          <a:xfrm flipH="1" flipV="1">
            <a:off x="4662015" y="3019941"/>
            <a:ext cx="648000" cy="70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grpSp>
        <xdr:nvGrpSpPr>
          <xdr:cNvPr id="237" name="Group 236"/>
          <xdr:cNvGrpSpPr/>
        </xdr:nvGrpSpPr>
        <xdr:grpSpPr>
          <a:xfrm rot="16200000" flipH="1">
            <a:off x="3794807" y="2484286"/>
            <a:ext cx="432000" cy="648000"/>
            <a:chOff x="3214012" y="5014229"/>
            <a:chExt cx="432000" cy="648000"/>
          </a:xfrm>
        </xdr:grpSpPr>
        <xdr:cxnSp macro="">
          <xdr:nvCxnSpPr>
            <xdr:cNvPr id="358" name="Line 2174"/>
            <xdr:cNvCxnSpPr>
              <a:cxnSpLocks noChangeAspect="1" noChangeShapeType="1"/>
            </xdr:cNvCxnSpPr>
          </xdr:nvCxnSpPr>
          <xdr:spPr bwMode="auto">
            <a:xfrm rot="16200000" flipV="1">
              <a:off x="3430011" y="5445972"/>
              <a:ext cx="1" cy="432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59" name="Line 2175"/>
            <xdr:cNvCxnSpPr>
              <a:cxnSpLocks noChangeAspect="1" noChangeShapeType="1"/>
            </xdr:cNvCxnSpPr>
          </xdr:nvCxnSpPr>
          <xdr:spPr bwMode="auto">
            <a:xfrm rot="16200000" flipH="1" flipV="1">
              <a:off x="3340012" y="5379019"/>
              <a:ext cx="0" cy="252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60" name="Line 2174"/>
            <xdr:cNvCxnSpPr>
              <a:cxnSpLocks noChangeAspect="1" noChangeShapeType="1"/>
            </xdr:cNvCxnSpPr>
          </xdr:nvCxnSpPr>
          <xdr:spPr bwMode="auto">
            <a:xfrm rot="16200000" flipV="1">
              <a:off x="3219809" y="5256969"/>
              <a:ext cx="486000" cy="524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61" name="Line 2175"/>
            <xdr:cNvCxnSpPr>
              <a:cxnSpLocks noChangeAspect="1" noChangeShapeType="1"/>
            </xdr:cNvCxnSpPr>
          </xdr:nvCxnSpPr>
          <xdr:spPr bwMode="auto">
            <a:xfrm rot="16200000" flipV="1">
              <a:off x="3318021" y="5337879"/>
              <a:ext cx="648000" cy="7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238" name="Rectangle 237"/>
          <xdr:cNvSpPr>
            <a:spLocks noChangeArrowheads="1"/>
          </xdr:cNvSpPr>
        </xdr:nvSpPr>
        <xdr:spPr bwMode="auto">
          <a:xfrm flipH="1">
            <a:off x="4035599" y="2401334"/>
            <a:ext cx="193964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latin typeface="+mn-lt"/>
                <a:ea typeface="Calibri"/>
                <a:cs typeface="Geneva"/>
              </a:rPr>
              <a:t>G</a:t>
            </a: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7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39" name="Rectangle 238"/>
          <xdr:cNvSpPr>
            <a:spLocks noChangeArrowheads="1"/>
          </xdr:cNvSpPr>
        </xdr:nvSpPr>
        <xdr:spPr bwMode="auto">
          <a:xfrm flipH="1">
            <a:off x="4251628" y="2401334"/>
            <a:ext cx="176330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P7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40" name="Rectangle 239"/>
          <xdr:cNvSpPr>
            <a:spLocks noChangeArrowheads="1"/>
          </xdr:cNvSpPr>
        </xdr:nvSpPr>
        <xdr:spPr bwMode="auto">
          <a:xfrm flipH="1">
            <a:off x="5043982" y="2401334"/>
            <a:ext cx="193964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G5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41" name="Rectangle 240"/>
          <xdr:cNvSpPr>
            <a:spLocks noChangeArrowheads="1"/>
          </xdr:cNvSpPr>
        </xdr:nvSpPr>
        <xdr:spPr bwMode="auto">
          <a:xfrm flipH="1">
            <a:off x="5259982" y="2401334"/>
            <a:ext cx="176330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P5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42" name="Rectangle 241"/>
          <xdr:cNvSpPr>
            <a:spLocks noChangeArrowheads="1"/>
          </xdr:cNvSpPr>
        </xdr:nvSpPr>
        <xdr:spPr bwMode="auto">
          <a:xfrm flipH="1">
            <a:off x="5529982" y="2401334"/>
            <a:ext cx="193964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G4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43" name="Rectangle 242"/>
          <xdr:cNvSpPr>
            <a:spLocks noChangeArrowheads="1"/>
          </xdr:cNvSpPr>
        </xdr:nvSpPr>
        <xdr:spPr bwMode="auto">
          <a:xfrm flipH="1">
            <a:off x="5763982" y="2401334"/>
            <a:ext cx="176330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P4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44" name="Rectangle 243"/>
          <xdr:cNvSpPr>
            <a:spLocks noChangeArrowheads="1"/>
          </xdr:cNvSpPr>
        </xdr:nvSpPr>
        <xdr:spPr bwMode="auto">
          <a:xfrm flipH="1">
            <a:off x="6015982" y="2401334"/>
            <a:ext cx="193964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G3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45" name="Rectangle 244"/>
          <xdr:cNvSpPr>
            <a:spLocks noChangeArrowheads="1"/>
          </xdr:cNvSpPr>
        </xdr:nvSpPr>
        <xdr:spPr bwMode="auto">
          <a:xfrm flipH="1">
            <a:off x="6231982" y="2401334"/>
            <a:ext cx="176330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P3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46" name="Rectangle 245"/>
          <xdr:cNvSpPr>
            <a:spLocks noChangeArrowheads="1"/>
          </xdr:cNvSpPr>
        </xdr:nvSpPr>
        <xdr:spPr bwMode="auto">
          <a:xfrm flipH="1">
            <a:off x="6519982" y="2401334"/>
            <a:ext cx="193964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G2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47" name="Rectangle 246"/>
          <xdr:cNvSpPr>
            <a:spLocks noChangeArrowheads="1"/>
          </xdr:cNvSpPr>
        </xdr:nvSpPr>
        <xdr:spPr bwMode="auto">
          <a:xfrm flipH="1">
            <a:off x="6735982" y="2401334"/>
            <a:ext cx="176330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P2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48" name="Rectangle 247"/>
          <xdr:cNvSpPr>
            <a:spLocks noChangeArrowheads="1"/>
          </xdr:cNvSpPr>
        </xdr:nvSpPr>
        <xdr:spPr bwMode="auto">
          <a:xfrm flipH="1">
            <a:off x="6987982" y="2401334"/>
            <a:ext cx="193964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G1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49" name="Rectangle 248"/>
          <xdr:cNvSpPr>
            <a:spLocks noChangeArrowheads="1"/>
          </xdr:cNvSpPr>
        </xdr:nvSpPr>
        <xdr:spPr bwMode="auto">
          <a:xfrm flipH="1">
            <a:off x="7203982" y="2401334"/>
            <a:ext cx="176330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P1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50" name="Rectangle 249"/>
          <xdr:cNvSpPr>
            <a:spLocks noChangeArrowheads="1"/>
          </xdr:cNvSpPr>
        </xdr:nvSpPr>
        <xdr:spPr bwMode="auto">
          <a:xfrm flipH="1">
            <a:off x="3524458" y="2401334"/>
            <a:ext cx="193964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latin typeface="+mn-lt"/>
                <a:ea typeface="Calibri"/>
                <a:cs typeface="Geneva"/>
              </a:rPr>
              <a:t>G</a:t>
            </a: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8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51" name="Rectangle 250"/>
          <xdr:cNvSpPr>
            <a:spLocks noChangeArrowheads="1"/>
          </xdr:cNvSpPr>
        </xdr:nvSpPr>
        <xdr:spPr bwMode="auto">
          <a:xfrm flipH="1">
            <a:off x="3747573" y="2401334"/>
            <a:ext cx="176330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P8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52" name="Rectangle 251"/>
          <xdr:cNvSpPr>
            <a:spLocks noChangeArrowheads="1"/>
          </xdr:cNvSpPr>
        </xdr:nvSpPr>
        <xdr:spPr bwMode="auto">
          <a:xfrm flipH="1">
            <a:off x="4539654" y="2401334"/>
            <a:ext cx="193964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G6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53" name="Rectangle 252"/>
          <xdr:cNvSpPr>
            <a:spLocks noChangeArrowheads="1"/>
          </xdr:cNvSpPr>
        </xdr:nvSpPr>
        <xdr:spPr bwMode="auto">
          <a:xfrm flipH="1">
            <a:off x="4755982" y="2401334"/>
            <a:ext cx="176330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P6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grpSp>
        <xdr:nvGrpSpPr>
          <xdr:cNvPr id="254" name="Group 253"/>
          <xdr:cNvGrpSpPr/>
        </xdr:nvGrpSpPr>
        <xdr:grpSpPr>
          <a:xfrm rot="5400000" flipH="1">
            <a:off x="2743511" y="3513516"/>
            <a:ext cx="2016000" cy="173535"/>
            <a:chOff x="3202908" y="2047832"/>
            <a:chExt cx="748357" cy="163123"/>
          </a:xfrm>
        </xdr:grpSpPr>
        <xdr:cxnSp macro="">
          <xdr:nvCxnSpPr>
            <xdr:cNvPr id="356" name="Line 2072"/>
            <xdr:cNvCxnSpPr>
              <a:cxnSpLocks noChangeAspect="1" noChangeShapeType="1"/>
            </xdr:cNvCxnSpPr>
          </xdr:nvCxnSpPr>
          <xdr:spPr bwMode="auto">
            <a:xfrm rot="5400000">
              <a:off x="3576805" y="1836494"/>
              <a:ext cx="564" cy="748357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57" name="Line 2073"/>
            <xdr:cNvCxnSpPr>
              <a:cxnSpLocks noChangeAspect="1" noChangeShapeType="1"/>
            </xdr:cNvCxnSpPr>
          </xdr:nvCxnSpPr>
          <xdr:spPr bwMode="auto">
            <a:xfrm rot="5400000">
              <a:off x="3576805" y="1673935"/>
              <a:ext cx="564" cy="748357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cxnSp macro="">
        <xdr:nvCxnSpPr>
          <xdr:cNvPr id="255" name="Line 2119"/>
          <xdr:cNvCxnSpPr>
            <a:cxnSpLocks noChangeAspect="1" noChangeShapeType="1"/>
          </xdr:cNvCxnSpPr>
        </xdr:nvCxnSpPr>
        <xdr:spPr bwMode="auto">
          <a:xfrm flipV="1">
            <a:off x="4809905" y="2592282"/>
            <a:ext cx="0" cy="1109029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56" name="Line 2120"/>
          <xdr:cNvCxnSpPr>
            <a:cxnSpLocks noChangeAspect="1" noChangeShapeType="1"/>
          </xdr:cNvCxnSpPr>
        </xdr:nvCxnSpPr>
        <xdr:spPr bwMode="auto">
          <a:xfrm flipV="1">
            <a:off x="4647346" y="2592280"/>
            <a:ext cx="0" cy="93600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57" name="Line 2138"/>
          <xdr:cNvCxnSpPr>
            <a:cxnSpLocks noChangeAspect="1" noChangeShapeType="1"/>
          </xdr:cNvCxnSpPr>
        </xdr:nvCxnSpPr>
        <xdr:spPr bwMode="auto">
          <a:xfrm flipH="1" flipV="1">
            <a:off x="5803045" y="2592282"/>
            <a:ext cx="1" cy="176682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58" name="Line 2139"/>
          <xdr:cNvCxnSpPr>
            <a:cxnSpLocks noChangeAspect="1" noChangeShapeType="1"/>
          </xdr:cNvCxnSpPr>
        </xdr:nvCxnSpPr>
        <xdr:spPr bwMode="auto">
          <a:xfrm flipV="1">
            <a:off x="5640485" y="2592281"/>
            <a:ext cx="0" cy="1571324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59" name="Line 2164"/>
          <xdr:cNvCxnSpPr>
            <a:cxnSpLocks noChangeAspect="1" noChangeShapeType="1"/>
          </xdr:cNvCxnSpPr>
        </xdr:nvCxnSpPr>
        <xdr:spPr bwMode="auto">
          <a:xfrm flipV="1">
            <a:off x="6786659" y="2592282"/>
            <a:ext cx="0" cy="1099444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60" name="Line 2165"/>
          <xdr:cNvCxnSpPr>
            <a:cxnSpLocks noChangeAspect="1" noChangeShapeType="1"/>
          </xdr:cNvCxnSpPr>
        </xdr:nvCxnSpPr>
        <xdr:spPr bwMode="auto">
          <a:xfrm flipV="1">
            <a:off x="6624099" y="2592282"/>
            <a:ext cx="0" cy="93600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261" name="Rectangle 260"/>
          <xdr:cNvSpPr>
            <a:spLocks noChangeAspect="1" noChangeArrowheads="1"/>
          </xdr:cNvSpPr>
        </xdr:nvSpPr>
        <xdr:spPr bwMode="auto">
          <a:xfrm rot="16200000" flipH="1">
            <a:off x="3556415" y="2745692"/>
            <a:ext cx="387985" cy="386715"/>
          </a:xfrm>
          <a:prstGeom prst="rect">
            <a:avLst/>
          </a:prstGeom>
          <a:solidFill>
            <a:schemeClr val="bg1">
              <a:lumMod val="100000"/>
              <a:lumOff val="0"/>
            </a:schemeClr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 sz="1100">
              <a:latin typeface="+mn-lt"/>
            </a:endParaRPr>
          </a:p>
        </xdr:txBody>
      </xdr:sp>
      <xdr:sp macro="" textlink="">
        <xdr:nvSpPr>
          <xdr:cNvPr id="262" name="Rectangle 261"/>
          <xdr:cNvSpPr>
            <a:spLocks noChangeAspect="1" noChangeArrowheads="1"/>
          </xdr:cNvSpPr>
        </xdr:nvSpPr>
        <xdr:spPr bwMode="auto">
          <a:xfrm rot="16200000" flipH="1">
            <a:off x="4540030" y="2745692"/>
            <a:ext cx="387985" cy="386715"/>
          </a:xfrm>
          <a:prstGeom prst="rect">
            <a:avLst/>
          </a:prstGeom>
          <a:solidFill>
            <a:schemeClr val="bg1">
              <a:lumMod val="100000"/>
              <a:lumOff val="0"/>
            </a:schemeClr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 sz="1100">
              <a:latin typeface="+mn-lt"/>
            </a:endParaRPr>
          </a:p>
        </xdr:txBody>
      </xdr:sp>
      <xdr:sp macro="" textlink="">
        <xdr:nvSpPr>
          <xdr:cNvPr id="263" name="Rectangle 262"/>
          <xdr:cNvSpPr>
            <a:spLocks noChangeAspect="1" noChangeArrowheads="1"/>
          </xdr:cNvSpPr>
        </xdr:nvSpPr>
        <xdr:spPr bwMode="auto">
          <a:xfrm rot="16200000" flipH="1">
            <a:off x="5533170" y="2745692"/>
            <a:ext cx="387985" cy="386715"/>
          </a:xfrm>
          <a:prstGeom prst="rect">
            <a:avLst/>
          </a:prstGeom>
          <a:solidFill>
            <a:schemeClr val="bg1">
              <a:lumMod val="100000"/>
              <a:lumOff val="0"/>
            </a:schemeClr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 sz="1100">
              <a:latin typeface="+mn-lt"/>
            </a:endParaRPr>
          </a:p>
        </xdr:txBody>
      </xdr:sp>
      <xdr:sp macro="" textlink="">
        <xdr:nvSpPr>
          <xdr:cNvPr id="264" name="Rectangle 263"/>
          <xdr:cNvSpPr>
            <a:spLocks noChangeAspect="1" noChangeArrowheads="1"/>
          </xdr:cNvSpPr>
        </xdr:nvSpPr>
        <xdr:spPr bwMode="auto">
          <a:xfrm rot="16200000" flipH="1">
            <a:off x="6516784" y="2745691"/>
            <a:ext cx="387985" cy="386715"/>
          </a:xfrm>
          <a:prstGeom prst="rect">
            <a:avLst/>
          </a:prstGeom>
          <a:solidFill>
            <a:schemeClr val="bg1">
              <a:lumMod val="100000"/>
              <a:lumOff val="0"/>
            </a:schemeClr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 sz="1100">
              <a:latin typeface="+mn-lt"/>
            </a:endParaRPr>
          </a:p>
        </xdr:txBody>
      </xdr:sp>
      <xdr:sp macro="" textlink="">
        <xdr:nvSpPr>
          <xdr:cNvPr id="265" name="Oval 264"/>
          <xdr:cNvSpPr/>
        </xdr:nvSpPr>
        <xdr:spPr>
          <a:xfrm rot="16200000" flipH="1">
            <a:off x="3678399" y="2867041"/>
            <a:ext cx="144016" cy="144016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sv-SE" sz="1100">
              <a:latin typeface="+mn-lt"/>
            </a:endParaRPr>
          </a:p>
        </xdr:txBody>
      </xdr:sp>
      <xdr:sp macro="" textlink="">
        <xdr:nvSpPr>
          <xdr:cNvPr id="266" name="Oval 265"/>
          <xdr:cNvSpPr/>
        </xdr:nvSpPr>
        <xdr:spPr>
          <a:xfrm rot="16200000" flipH="1">
            <a:off x="4662014" y="2867041"/>
            <a:ext cx="144016" cy="144016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sv-SE" sz="1100">
              <a:latin typeface="+mn-lt"/>
            </a:endParaRPr>
          </a:p>
        </xdr:txBody>
      </xdr:sp>
      <xdr:sp macro="" textlink="">
        <xdr:nvSpPr>
          <xdr:cNvPr id="267" name="Oval 266"/>
          <xdr:cNvSpPr/>
        </xdr:nvSpPr>
        <xdr:spPr>
          <a:xfrm rot="16200000" flipH="1">
            <a:off x="5655154" y="2867041"/>
            <a:ext cx="144016" cy="144016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sv-SE" sz="1100">
              <a:latin typeface="+mn-lt"/>
            </a:endParaRPr>
          </a:p>
        </xdr:txBody>
      </xdr:sp>
      <xdr:sp macro="" textlink="">
        <xdr:nvSpPr>
          <xdr:cNvPr id="268" name="Oval 267"/>
          <xdr:cNvSpPr/>
        </xdr:nvSpPr>
        <xdr:spPr>
          <a:xfrm rot="16200000" flipH="1">
            <a:off x="6638768" y="2867040"/>
            <a:ext cx="144016" cy="144016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sv-SE" sz="1100">
              <a:latin typeface="+mn-lt"/>
            </a:endParaRPr>
          </a:p>
        </xdr:txBody>
      </xdr:sp>
      <xdr:grpSp>
        <xdr:nvGrpSpPr>
          <xdr:cNvPr id="269" name="Group 268"/>
          <xdr:cNvGrpSpPr/>
        </xdr:nvGrpSpPr>
        <xdr:grpSpPr>
          <a:xfrm rot="16200000" flipH="1">
            <a:off x="6203136" y="3118048"/>
            <a:ext cx="179299" cy="987228"/>
            <a:chOff x="3463072" y="4674739"/>
            <a:chExt cx="179299" cy="987228"/>
          </a:xfrm>
        </xdr:grpSpPr>
        <xdr:cxnSp macro="">
          <xdr:nvCxnSpPr>
            <xdr:cNvPr id="354" name="Line 2174"/>
            <xdr:cNvCxnSpPr>
              <a:cxnSpLocks noChangeAspect="1" noChangeShapeType="1"/>
            </xdr:cNvCxnSpPr>
          </xdr:nvCxnSpPr>
          <xdr:spPr bwMode="auto">
            <a:xfrm rot="16200000">
              <a:off x="3057028" y="5093231"/>
              <a:ext cx="812087" cy="0"/>
            </a:xfrm>
            <a:prstGeom prst="line">
              <a:avLst/>
            </a:prstGeom>
            <a:noFill/>
            <a:ln w="6350">
              <a:solidFill>
                <a:schemeClr val="tx1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55" name="Line 2175"/>
            <xdr:cNvCxnSpPr>
              <a:cxnSpLocks noChangeAspect="1" noChangeShapeType="1"/>
            </xdr:cNvCxnSpPr>
          </xdr:nvCxnSpPr>
          <xdr:spPr bwMode="auto">
            <a:xfrm rot="16200000">
              <a:off x="3148757" y="5168353"/>
              <a:ext cx="987228" cy="0"/>
            </a:xfrm>
            <a:prstGeom prst="line">
              <a:avLst/>
            </a:prstGeom>
            <a:noFill/>
            <a:ln w="6350">
              <a:solidFill>
                <a:schemeClr val="tx1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grpSp>
        <xdr:nvGrpSpPr>
          <xdr:cNvPr id="270" name="Group 269"/>
          <xdr:cNvGrpSpPr/>
        </xdr:nvGrpSpPr>
        <xdr:grpSpPr>
          <a:xfrm rot="16200000" flipH="1">
            <a:off x="5533169" y="3426361"/>
            <a:ext cx="387985" cy="386715"/>
            <a:chOff x="4146191" y="3918516"/>
            <a:chExt cx="387985" cy="386715"/>
          </a:xfrm>
        </xdr:grpSpPr>
        <xdr:sp macro="" textlink="">
          <xdr:nvSpPr>
            <xdr:cNvPr id="352" name="Rectangle 351"/>
            <xdr:cNvSpPr>
              <a:spLocks noChangeAspect="1" noChangeArrowheads="1"/>
            </xdr:cNvSpPr>
          </xdr:nvSpPr>
          <xdr:spPr bwMode="auto">
            <a:xfrm>
              <a:off x="4146191" y="3918516"/>
              <a:ext cx="387985" cy="386715"/>
            </a:xfrm>
            <a:prstGeom prst="rect">
              <a:avLst/>
            </a:prstGeom>
            <a:solidFill>
              <a:schemeClr val="bg1">
                <a:lumMod val="100000"/>
                <a:lumOff val="0"/>
              </a:schemeClr>
            </a:solidFill>
            <a:ln w="6350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sv-SE" sz="1100">
                <a:latin typeface="+mn-lt"/>
              </a:endParaRPr>
            </a:p>
          </xdr:txBody>
        </xdr:sp>
        <xdr:sp macro="" textlink="">
          <xdr:nvSpPr>
            <xdr:cNvPr id="353" name="Oval 352"/>
            <xdr:cNvSpPr/>
          </xdr:nvSpPr>
          <xdr:spPr>
            <a:xfrm>
              <a:off x="4268175" y="4039865"/>
              <a:ext cx="144016" cy="144016"/>
            </a:xfrm>
            <a:prstGeom prst="ellipse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 sz="1100">
                <a:latin typeface="+mn-lt"/>
              </a:endParaRPr>
            </a:p>
          </xdr:txBody>
        </xdr:sp>
      </xdr:grpSp>
      <xdr:grpSp>
        <xdr:nvGrpSpPr>
          <xdr:cNvPr id="271" name="Group 270"/>
          <xdr:cNvGrpSpPr/>
        </xdr:nvGrpSpPr>
        <xdr:grpSpPr>
          <a:xfrm rot="16200000" flipH="1">
            <a:off x="4225615" y="3118048"/>
            <a:ext cx="179298" cy="987228"/>
            <a:chOff x="3463073" y="4674738"/>
            <a:chExt cx="179298" cy="987228"/>
          </a:xfrm>
        </xdr:grpSpPr>
        <xdr:cxnSp macro="">
          <xdr:nvCxnSpPr>
            <xdr:cNvPr id="350" name="Line 2174"/>
            <xdr:cNvCxnSpPr>
              <a:cxnSpLocks noChangeAspect="1" noChangeShapeType="1"/>
            </xdr:cNvCxnSpPr>
          </xdr:nvCxnSpPr>
          <xdr:spPr bwMode="auto">
            <a:xfrm rot="16200000">
              <a:off x="3057029" y="5093231"/>
              <a:ext cx="812087" cy="0"/>
            </a:xfrm>
            <a:prstGeom prst="line">
              <a:avLst/>
            </a:prstGeom>
            <a:noFill/>
            <a:ln w="6350">
              <a:solidFill>
                <a:schemeClr val="tx1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51" name="Line 2175"/>
            <xdr:cNvCxnSpPr>
              <a:cxnSpLocks noChangeAspect="1" noChangeShapeType="1"/>
            </xdr:cNvCxnSpPr>
          </xdr:nvCxnSpPr>
          <xdr:spPr bwMode="auto">
            <a:xfrm rot="16200000">
              <a:off x="3148757" y="5168352"/>
              <a:ext cx="987228" cy="0"/>
            </a:xfrm>
            <a:prstGeom prst="line">
              <a:avLst/>
            </a:prstGeom>
            <a:noFill/>
            <a:ln w="6350">
              <a:solidFill>
                <a:schemeClr val="tx1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272" name="Rectangle 271"/>
          <xdr:cNvSpPr>
            <a:spLocks noChangeAspect="1" noChangeArrowheads="1"/>
          </xdr:cNvSpPr>
        </xdr:nvSpPr>
        <xdr:spPr bwMode="auto">
          <a:xfrm rot="16200000" flipH="1">
            <a:off x="3555649" y="3421190"/>
            <a:ext cx="387985" cy="386715"/>
          </a:xfrm>
          <a:prstGeom prst="rect">
            <a:avLst/>
          </a:prstGeom>
          <a:solidFill>
            <a:schemeClr val="bg1">
              <a:lumMod val="100000"/>
              <a:lumOff val="0"/>
            </a:schemeClr>
          </a:solidFill>
          <a:ln w="6350">
            <a:solidFill>
              <a:schemeClr val="tx1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 sz="1100">
              <a:latin typeface="+mn-lt"/>
            </a:endParaRPr>
          </a:p>
        </xdr:txBody>
      </xdr:sp>
      <xdr:sp macro="" textlink="">
        <xdr:nvSpPr>
          <xdr:cNvPr id="273" name="Oval 272"/>
          <xdr:cNvSpPr/>
        </xdr:nvSpPr>
        <xdr:spPr>
          <a:xfrm rot="16200000" flipH="1">
            <a:off x="3676654" y="3542539"/>
            <a:ext cx="144016" cy="144016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sv-SE" sz="1100">
              <a:latin typeface="+mn-lt"/>
            </a:endParaRPr>
          </a:p>
        </xdr:txBody>
      </xdr:sp>
      <xdr:cxnSp macro="">
        <xdr:nvCxnSpPr>
          <xdr:cNvPr id="274" name="Line 2174"/>
          <xdr:cNvCxnSpPr>
            <a:cxnSpLocks noChangeAspect="1" noChangeShapeType="1"/>
          </xdr:cNvCxnSpPr>
        </xdr:nvCxnSpPr>
        <xdr:spPr bwMode="auto">
          <a:xfrm flipH="1">
            <a:off x="3833118" y="4163605"/>
            <a:ext cx="1807367" cy="0"/>
          </a:xfrm>
          <a:prstGeom prst="line">
            <a:avLst/>
          </a:prstGeom>
          <a:noFill/>
          <a:ln w="6350">
            <a:solidFill>
              <a:schemeClr val="tx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75" name="Line 2175"/>
          <xdr:cNvCxnSpPr>
            <a:cxnSpLocks noChangeAspect="1" noChangeShapeType="1"/>
          </xdr:cNvCxnSpPr>
        </xdr:nvCxnSpPr>
        <xdr:spPr bwMode="auto">
          <a:xfrm flipH="1">
            <a:off x="3820669" y="4359109"/>
            <a:ext cx="1982376" cy="0"/>
          </a:xfrm>
          <a:prstGeom prst="line">
            <a:avLst/>
          </a:prstGeom>
          <a:noFill/>
          <a:ln w="6350">
            <a:solidFill>
              <a:schemeClr val="tx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grpSp>
        <xdr:nvGrpSpPr>
          <xdr:cNvPr id="276" name="Group 275"/>
          <xdr:cNvGrpSpPr/>
        </xdr:nvGrpSpPr>
        <xdr:grpSpPr>
          <a:xfrm rot="16200000" flipH="1">
            <a:off x="3554669" y="4068000"/>
            <a:ext cx="387985" cy="386715"/>
            <a:chOff x="4146191" y="3918516"/>
            <a:chExt cx="387985" cy="386715"/>
          </a:xfrm>
        </xdr:grpSpPr>
        <xdr:sp macro="" textlink="">
          <xdr:nvSpPr>
            <xdr:cNvPr id="348" name="Rectangle 347"/>
            <xdr:cNvSpPr>
              <a:spLocks noChangeAspect="1" noChangeArrowheads="1"/>
            </xdr:cNvSpPr>
          </xdr:nvSpPr>
          <xdr:spPr bwMode="auto">
            <a:xfrm>
              <a:off x="4146191" y="3918516"/>
              <a:ext cx="387985" cy="386715"/>
            </a:xfrm>
            <a:prstGeom prst="rect">
              <a:avLst/>
            </a:prstGeom>
            <a:solidFill>
              <a:schemeClr val="bg1">
                <a:lumMod val="100000"/>
                <a:lumOff val="0"/>
              </a:schemeClr>
            </a:solidFill>
            <a:ln w="6350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sv-SE" sz="1100">
                <a:latin typeface="+mn-lt"/>
              </a:endParaRPr>
            </a:p>
          </xdr:txBody>
        </xdr:sp>
        <xdr:sp macro="" textlink="">
          <xdr:nvSpPr>
            <xdr:cNvPr id="349" name="Oval 348"/>
            <xdr:cNvSpPr/>
          </xdr:nvSpPr>
          <xdr:spPr>
            <a:xfrm>
              <a:off x="4268175" y="4039865"/>
              <a:ext cx="144016" cy="144016"/>
            </a:xfrm>
            <a:prstGeom prst="ellipse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 sz="1100">
                <a:latin typeface="+mn-lt"/>
              </a:endParaRPr>
            </a:p>
          </xdr:txBody>
        </xdr:sp>
      </xdr:grpSp>
      <xdr:sp macro="" textlink="">
        <xdr:nvSpPr>
          <xdr:cNvPr id="277" name="Rectangle 276"/>
          <xdr:cNvSpPr>
            <a:spLocks noChangeArrowheads="1"/>
          </xdr:cNvSpPr>
        </xdr:nvSpPr>
        <xdr:spPr bwMode="auto">
          <a:xfrm flipH="1">
            <a:off x="6303982" y="3136225"/>
            <a:ext cx="304571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G2:1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78" name="Rectangle 277"/>
          <xdr:cNvSpPr>
            <a:spLocks noChangeArrowheads="1"/>
          </xdr:cNvSpPr>
        </xdr:nvSpPr>
        <xdr:spPr bwMode="auto">
          <a:xfrm flipH="1">
            <a:off x="6842725" y="3136225"/>
            <a:ext cx="28693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P2:1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79" name="Rectangle 278"/>
          <xdr:cNvSpPr>
            <a:spLocks noChangeArrowheads="1"/>
          </xdr:cNvSpPr>
        </xdr:nvSpPr>
        <xdr:spPr bwMode="auto">
          <a:xfrm flipH="1">
            <a:off x="4359982" y="3136225"/>
            <a:ext cx="304571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G6:5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80" name="Rectangle 279"/>
          <xdr:cNvSpPr>
            <a:spLocks noChangeArrowheads="1"/>
          </xdr:cNvSpPr>
        </xdr:nvSpPr>
        <xdr:spPr bwMode="auto">
          <a:xfrm flipH="1">
            <a:off x="4863986" y="3136225"/>
            <a:ext cx="28693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P6:5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81" name="Rectangle 280"/>
          <xdr:cNvSpPr>
            <a:spLocks noChangeArrowheads="1"/>
          </xdr:cNvSpPr>
        </xdr:nvSpPr>
        <xdr:spPr bwMode="auto">
          <a:xfrm flipH="1">
            <a:off x="5338315" y="3136225"/>
            <a:ext cx="304571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G4:3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82" name="Rectangle 281"/>
          <xdr:cNvSpPr>
            <a:spLocks noChangeArrowheads="1"/>
          </xdr:cNvSpPr>
        </xdr:nvSpPr>
        <xdr:spPr bwMode="auto">
          <a:xfrm flipH="1">
            <a:off x="5872632" y="3136225"/>
            <a:ext cx="28693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P4:3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83" name="Rectangle 282"/>
          <xdr:cNvSpPr>
            <a:spLocks noChangeArrowheads="1"/>
          </xdr:cNvSpPr>
        </xdr:nvSpPr>
        <xdr:spPr bwMode="auto">
          <a:xfrm flipH="1">
            <a:off x="3376315" y="3136225"/>
            <a:ext cx="304571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G8:7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84" name="Rectangle 283"/>
          <xdr:cNvSpPr>
            <a:spLocks noChangeArrowheads="1"/>
          </xdr:cNvSpPr>
        </xdr:nvSpPr>
        <xdr:spPr bwMode="auto">
          <a:xfrm flipH="1">
            <a:off x="3891986" y="3136225"/>
            <a:ext cx="28693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P8:7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85" name="Rectangle 284"/>
          <xdr:cNvSpPr>
            <a:spLocks noChangeArrowheads="1"/>
          </xdr:cNvSpPr>
        </xdr:nvSpPr>
        <xdr:spPr bwMode="auto">
          <a:xfrm flipH="1">
            <a:off x="5338314" y="3813423"/>
            <a:ext cx="304571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G4:1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86" name="Rectangle 285"/>
          <xdr:cNvSpPr>
            <a:spLocks noChangeArrowheads="1"/>
          </xdr:cNvSpPr>
        </xdr:nvSpPr>
        <xdr:spPr bwMode="auto">
          <a:xfrm rot="188473" flipH="1">
            <a:off x="5916723" y="3821131"/>
            <a:ext cx="28693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P4:1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87" name="Rectangle 286"/>
          <xdr:cNvSpPr>
            <a:spLocks noChangeArrowheads="1"/>
          </xdr:cNvSpPr>
        </xdr:nvSpPr>
        <xdr:spPr bwMode="auto">
          <a:xfrm flipH="1">
            <a:off x="3376314" y="3813423"/>
            <a:ext cx="304571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G8:5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288" name="Rectangle 287"/>
          <xdr:cNvSpPr>
            <a:spLocks noChangeArrowheads="1"/>
          </xdr:cNvSpPr>
        </xdr:nvSpPr>
        <xdr:spPr bwMode="auto">
          <a:xfrm flipH="1">
            <a:off x="3890737" y="3813423"/>
            <a:ext cx="28693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P8:5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grpSp>
        <xdr:nvGrpSpPr>
          <xdr:cNvPr id="289" name="Group 288"/>
          <xdr:cNvGrpSpPr/>
        </xdr:nvGrpSpPr>
        <xdr:grpSpPr>
          <a:xfrm rot="16200000" flipH="1">
            <a:off x="3669356" y="4173965"/>
            <a:ext cx="205185" cy="790937"/>
            <a:chOff x="4655250" y="1913579"/>
            <a:chExt cx="205185" cy="790937"/>
          </a:xfrm>
        </xdr:grpSpPr>
        <xdr:sp macro="" textlink="">
          <xdr:nvSpPr>
            <xdr:cNvPr id="346" name="Rectangle 345"/>
            <xdr:cNvSpPr>
              <a:spLocks noChangeArrowheads="1"/>
            </xdr:cNvSpPr>
          </xdr:nvSpPr>
          <xdr:spPr bwMode="auto">
            <a:xfrm rot="16200000">
              <a:off x="4605557" y="1963273"/>
              <a:ext cx="304571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100">
                  <a:solidFill>
                    <a:srgbClr val="000000"/>
                  </a:solidFill>
                  <a:effectLst/>
                  <a:latin typeface="+mn-lt"/>
                  <a:ea typeface="Calibri"/>
                  <a:cs typeface="Geneva"/>
                </a:rPr>
                <a:t>G8:1 </a:t>
              </a:r>
              <a:endParaRPr lang="sv-SE" sz="1100">
                <a:effectLst/>
                <a:latin typeface="+mn-lt"/>
                <a:ea typeface="Calibri"/>
                <a:cs typeface="Times New Roman"/>
              </a:endParaRPr>
            </a:p>
          </xdr:txBody>
        </xdr:sp>
        <xdr:sp macro="" textlink="">
          <xdr:nvSpPr>
            <xdr:cNvPr id="347" name="Rectangle 346"/>
            <xdr:cNvSpPr>
              <a:spLocks noChangeArrowheads="1"/>
            </xdr:cNvSpPr>
          </xdr:nvSpPr>
          <xdr:spPr bwMode="auto">
            <a:xfrm rot="16200000">
              <a:off x="4614373" y="2458455"/>
              <a:ext cx="28693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100">
                  <a:solidFill>
                    <a:srgbClr val="000000"/>
                  </a:solidFill>
                  <a:effectLst/>
                  <a:latin typeface="+mn-lt"/>
                  <a:ea typeface="Calibri"/>
                  <a:cs typeface="Geneva"/>
                </a:rPr>
                <a:t>P8:1 </a:t>
              </a:r>
              <a:endParaRPr lang="sv-SE" sz="1100">
                <a:effectLst/>
                <a:latin typeface="+mn-lt"/>
                <a:ea typeface="Calibri"/>
                <a:cs typeface="Times New Roman"/>
              </a:endParaRPr>
            </a:p>
          </xdr:txBody>
        </xdr:sp>
      </xdr:grpSp>
      <xdr:cxnSp macro="">
        <xdr:nvCxnSpPr>
          <xdr:cNvPr id="290" name="Line 2080"/>
          <xdr:cNvCxnSpPr>
            <a:cxnSpLocks noChangeAspect="1" noChangeShapeType="1"/>
          </xdr:cNvCxnSpPr>
        </xdr:nvCxnSpPr>
        <xdr:spPr bwMode="auto">
          <a:xfrm flipH="1">
            <a:off x="2460010" y="3597096"/>
            <a:ext cx="496" cy="322746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91" name="Line 2146"/>
          <xdr:cNvCxnSpPr>
            <a:cxnSpLocks noChangeAspect="1" noChangeShapeType="1"/>
          </xdr:cNvCxnSpPr>
        </xdr:nvCxnSpPr>
        <xdr:spPr bwMode="auto">
          <a:xfrm flipH="1">
            <a:off x="1077695" y="3597804"/>
            <a:ext cx="496" cy="32274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92" name="Line 2140"/>
          <xdr:cNvCxnSpPr>
            <a:cxnSpLocks noChangeAspect="1" noChangeShapeType="1"/>
          </xdr:cNvCxnSpPr>
        </xdr:nvCxnSpPr>
        <xdr:spPr bwMode="auto">
          <a:xfrm flipH="1">
            <a:off x="1405986" y="2909565"/>
            <a:ext cx="635" cy="370478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93" name="Line 2084"/>
          <xdr:cNvCxnSpPr>
            <a:cxnSpLocks noChangeAspect="1" noChangeShapeType="1"/>
          </xdr:cNvCxnSpPr>
        </xdr:nvCxnSpPr>
        <xdr:spPr bwMode="auto">
          <a:xfrm flipH="1">
            <a:off x="1686185" y="3924999"/>
            <a:ext cx="635" cy="2355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94" name="Line 2085"/>
          <xdr:cNvCxnSpPr>
            <a:cxnSpLocks noChangeAspect="1" noChangeShapeType="1"/>
          </xdr:cNvCxnSpPr>
        </xdr:nvCxnSpPr>
        <xdr:spPr bwMode="auto">
          <a:xfrm flipH="1" flipV="1">
            <a:off x="1860175" y="3925000"/>
            <a:ext cx="635" cy="2228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95" name="Line 2086"/>
          <xdr:cNvCxnSpPr>
            <a:cxnSpLocks noChangeAspect="1" noChangeShapeType="1"/>
            <a:stCxn id="296" idx="1"/>
          </xdr:cNvCxnSpPr>
        </xdr:nvCxnSpPr>
        <xdr:spPr bwMode="auto">
          <a:xfrm flipH="1">
            <a:off x="1776991" y="4067048"/>
            <a:ext cx="316" cy="507428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296" name="Rectangle 295"/>
          <xdr:cNvSpPr>
            <a:spLocks noChangeAspect="1" noChangeArrowheads="1"/>
          </xdr:cNvSpPr>
        </xdr:nvSpPr>
        <xdr:spPr bwMode="auto">
          <a:xfrm rot="5400000">
            <a:off x="1582997" y="4068000"/>
            <a:ext cx="388620" cy="386715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 sz="1100">
              <a:latin typeface="+mn-lt"/>
            </a:endParaRPr>
          </a:p>
        </xdr:txBody>
      </xdr:sp>
      <xdr:sp macro="" textlink="">
        <xdr:nvSpPr>
          <xdr:cNvPr id="297" name="Rectangle 296"/>
          <xdr:cNvSpPr>
            <a:spLocks noChangeAspect="1" noChangeArrowheads="1"/>
          </xdr:cNvSpPr>
        </xdr:nvSpPr>
        <xdr:spPr bwMode="auto">
          <a:xfrm>
            <a:off x="1730952" y="4161527"/>
            <a:ext cx="93345" cy="20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&amp;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cxnSp macro="">
        <xdr:nvCxnSpPr>
          <xdr:cNvPr id="298" name="Line 2089"/>
          <xdr:cNvCxnSpPr>
            <a:cxnSpLocks noChangeShapeType="1"/>
          </xdr:cNvCxnSpPr>
        </xdr:nvCxnSpPr>
        <xdr:spPr bwMode="auto">
          <a:xfrm flipH="1">
            <a:off x="1074819" y="3921824"/>
            <a:ext cx="6120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99" name="Line 2103"/>
          <xdr:cNvCxnSpPr>
            <a:cxnSpLocks noChangeShapeType="1"/>
          </xdr:cNvCxnSpPr>
        </xdr:nvCxnSpPr>
        <xdr:spPr bwMode="auto">
          <a:xfrm flipH="1">
            <a:off x="1859306" y="3920554"/>
            <a:ext cx="6012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00" name="Line 2144"/>
          <xdr:cNvCxnSpPr>
            <a:cxnSpLocks noChangeAspect="1" noChangeShapeType="1"/>
          </xdr:cNvCxnSpPr>
        </xdr:nvCxnSpPr>
        <xdr:spPr bwMode="auto">
          <a:xfrm flipH="1">
            <a:off x="1013017" y="3271966"/>
            <a:ext cx="635" cy="2355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01" name="Line 2145"/>
          <xdr:cNvCxnSpPr>
            <a:cxnSpLocks noChangeAspect="1" noChangeShapeType="1"/>
          </xdr:cNvCxnSpPr>
        </xdr:nvCxnSpPr>
        <xdr:spPr bwMode="auto">
          <a:xfrm flipH="1" flipV="1">
            <a:off x="1154622" y="3280857"/>
            <a:ext cx="635" cy="2228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302" name="Rectangle 301"/>
          <xdr:cNvSpPr>
            <a:spLocks noChangeAspect="1" noChangeArrowheads="1"/>
          </xdr:cNvSpPr>
        </xdr:nvSpPr>
        <xdr:spPr bwMode="auto">
          <a:xfrm rot="5400000">
            <a:off x="885064" y="3407868"/>
            <a:ext cx="388620" cy="386715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 sz="1100">
              <a:latin typeface="+mn-lt"/>
            </a:endParaRPr>
          </a:p>
        </xdr:txBody>
      </xdr:sp>
      <xdr:sp macro="" textlink="">
        <xdr:nvSpPr>
          <xdr:cNvPr id="303" name="Rectangle 302"/>
          <xdr:cNvSpPr>
            <a:spLocks noChangeAspect="1" noChangeArrowheads="1"/>
          </xdr:cNvSpPr>
        </xdr:nvSpPr>
        <xdr:spPr bwMode="auto">
          <a:xfrm>
            <a:off x="1033019" y="3496768"/>
            <a:ext cx="93345" cy="20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&amp;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cxnSp macro="">
        <xdr:nvCxnSpPr>
          <xdr:cNvPr id="304" name="Line 2149"/>
          <xdr:cNvCxnSpPr>
            <a:cxnSpLocks noChangeShapeType="1"/>
          </xdr:cNvCxnSpPr>
        </xdr:nvCxnSpPr>
        <xdr:spPr bwMode="auto">
          <a:xfrm flipH="1">
            <a:off x="1154621" y="3270696"/>
            <a:ext cx="2520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05" name="Line 2132"/>
          <xdr:cNvCxnSpPr>
            <a:cxnSpLocks noChangeAspect="1" noChangeShapeType="1"/>
          </xdr:cNvCxnSpPr>
        </xdr:nvCxnSpPr>
        <xdr:spPr bwMode="auto">
          <a:xfrm flipH="1">
            <a:off x="1313185" y="2592280"/>
            <a:ext cx="635" cy="2355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06" name="Line 2134"/>
          <xdr:cNvCxnSpPr>
            <a:cxnSpLocks noChangeAspect="1" noChangeShapeType="1"/>
          </xdr:cNvCxnSpPr>
        </xdr:nvCxnSpPr>
        <xdr:spPr bwMode="auto">
          <a:xfrm flipH="1" flipV="1">
            <a:off x="1486540" y="2592281"/>
            <a:ext cx="635" cy="2228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307" name="Rectangle 306"/>
          <xdr:cNvSpPr>
            <a:spLocks noChangeAspect="1" noChangeArrowheads="1"/>
          </xdr:cNvSpPr>
        </xdr:nvSpPr>
        <xdr:spPr bwMode="auto">
          <a:xfrm>
            <a:off x="1205552" y="2761284"/>
            <a:ext cx="388620" cy="386715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 sz="1100">
              <a:latin typeface="+mn-lt"/>
            </a:endParaRPr>
          </a:p>
        </xdr:txBody>
      </xdr:sp>
      <xdr:sp macro="" textlink="">
        <xdr:nvSpPr>
          <xdr:cNvPr id="308" name="Rectangle 307"/>
          <xdr:cNvSpPr>
            <a:spLocks noChangeAspect="1" noChangeArrowheads="1"/>
          </xdr:cNvSpPr>
        </xdr:nvSpPr>
        <xdr:spPr bwMode="auto">
          <a:xfrm>
            <a:off x="1352872" y="2860979"/>
            <a:ext cx="93345" cy="20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&amp;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309" name="Rectangle 308"/>
          <xdr:cNvSpPr>
            <a:spLocks noChangeArrowheads="1"/>
          </xdr:cNvSpPr>
        </xdr:nvSpPr>
        <xdr:spPr bwMode="auto">
          <a:xfrm>
            <a:off x="1420648" y="2401334"/>
            <a:ext cx="19075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P5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310" name="Rectangle 309"/>
          <xdr:cNvSpPr>
            <a:spLocks noChangeArrowheads="1"/>
          </xdr:cNvSpPr>
        </xdr:nvSpPr>
        <xdr:spPr bwMode="auto">
          <a:xfrm>
            <a:off x="1207703" y="2401334"/>
            <a:ext cx="19075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P6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cxnSp macro="">
        <xdr:nvCxnSpPr>
          <xdr:cNvPr id="311" name="Line 2166"/>
          <xdr:cNvCxnSpPr>
            <a:cxnSpLocks noChangeAspect="1" noChangeShapeType="1"/>
          </xdr:cNvCxnSpPr>
        </xdr:nvCxnSpPr>
        <xdr:spPr bwMode="auto">
          <a:xfrm flipH="1">
            <a:off x="762596" y="2910378"/>
            <a:ext cx="635" cy="370478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12" name="Line 2150"/>
          <xdr:cNvCxnSpPr>
            <a:cxnSpLocks noChangeShapeType="1"/>
          </xdr:cNvCxnSpPr>
        </xdr:nvCxnSpPr>
        <xdr:spPr bwMode="auto">
          <a:xfrm flipH="1">
            <a:off x="762595" y="3270061"/>
            <a:ext cx="2520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13" name="Line 2158"/>
          <xdr:cNvCxnSpPr>
            <a:cxnSpLocks noChangeAspect="1" noChangeShapeType="1"/>
          </xdr:cNvCxnSpPr>
        </xdr:nvCxnSpPr>
        <xdr:spPr bwMode="auto">
          <a:xfrm flipH="1">
            <a:off x="669419" y="2592280"/>
            <a:ext cx="635" cy="2355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14" name="Line 2160"/>
          <xdr:cNvCxnSpPr>
            <a:cxnSpLocks noChangeAspect="1" noChangeShapeType="1"/>
          </xdr:cNvCxnSpPr>
        </xdr:nvCxnSpPr>
        <xdr:spPr bwMode="auto">
          <a:xfrm flipH="1" flipV="1">
            <a:off x="842774" y="2592281"/>
            <a:ext cx="635" cy="2228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315" name="Rectangle 314"/>
          <xdr:cNvSpPr>
            <a:spLocks noChangeAspect="1" noChangeArrowheads="1"/>
          </xdr:cNvSpPr>
        </xdr:nvSpPr>
        <xdr:spPr bwMode="auto">
          <a:xfrm>
            <a:off x="561786" y="2762554"/>
            <a:ext cx="388620" cy="386715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 sz="1100">
              <a:latin typeface="+mn-lt"/>
            </a:endParaRPr>
          </a:p>
        </xdr:txBody>
      </xdr:sp>
      <xdr:sp macro="" textlink="">
        <xdr:nvSpPr>
          <xdr:cNvPr id="316" name="Rectangle 315"/>
          <xdr:cNvSpPr>
            <a:spLocks noChangeAspect="1" noChangeArrowheads="1"/>
          </xdr:cNvSpPr>
        </xdr:nvSpPr>
        <xdr:spPr bwMode="auto">
          <a:xfrm>
            <a:off x="709106" y="2862249"/>
            <a:ext cx="93345" cy="20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&amp;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317" name="Rectangle 316"/>
          <xdr:cNvSpPr>
            <a:spLocks noChangeArrowheads="1"/>
          </xdr:cNvSpPr>
        </xdr:nvSpPr>
        <xdr:spPr bwMode="auto">
          <a:xfrm>
            <a:off x="788497" y="2401334"/>
            <a:ext cx="19075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P7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318" name="Rectangle 317"/>
          <xdr:cNvSpPr>
            <a:spLocks noChangeArrowheads="1"/>
          </xdr:cNvSpPr>
        </xdr:nvSpPr>
        <xdr:spPr bwMode="auto">
          <a:xfrm>
            <a:off x="539552" y="2401334"/>
            <a:ext cx="19075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P8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319" name="Rectangle 318"/>
          <xdr:cNvSpPr>
            <a:spLocks noChangeArrowheads="1"/>
          </xdr:cNvSpPr>
        </xdr:nvSpPr>
        <xdr:spPr bwMode="auto">
          <a:xfrm>
            <a:off x="1318370" y="3283991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latin typeface="+mn-lt"/>
                <a:ea typeface="Calibri"/>
                <a:cs typeface="Geneva"/>
              </a:rPr>
              <a:t>P</a:t>
            </a: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6:5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320" name="Rectangle 319"/>
          <xdr:cNvSpPr>
            <a:spLocks noChangeArrowheads="1"/>
          </xdr:cNvSpPr>
        </xdr:nvSpPr>
        <xdr:spPr bwMode="auto">
          <a:xfrm>
            <a:off x="560770" y="3283991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latin typeface="+mn-lt"/>
                <a:ea typeface="Calibri"/>
                <a:cs typeface="Geneva"/>
              </a:rPr>
              <a:t>P</a:t>
            </a: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8:7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cxnSp macro="">
        <xdr:nvCxnSpPr>
          <xdr:cNvPr id="321" name="Line 2074"/>
          <xdr:cNvCxnSpPr>
            <a:cxnSpLocks noChangeAspect="1" noChangeShapeType="1"/>
          </xdr:cNvCxnSpPr>
        </xdr:nvCxnSpPr>
        <xdr:spPr bwMode="auto">
          <a:xfrm flipH="1">
            <a:off x="2793689" y="2898313"/>
            <a:ext cx="635" cy="370478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22" name="Line 2121"/>
          <xdr:cNvCxnSpPr>
            <a:cxnSpLocks noChangeAspect="1" noChangeShapeType="1"/>
          </xdr:cNvCxnSpPr>
        </xdr:nvCxnSpPr>
        <xdr:spPr bwMode="auto">
          <a:xfrm flipH="1">
            <a:off x="2122224" y="2898313"/>
            <a:ext cx="635" cy="370478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23" name="Line 2066"/>
          <xdr:cNvCxnSpPr>
            <a:cxnSpLocks noChangeAspect="1" noChangeShapeType="1"/>
          </xdr:cNvCxnSpPr>
        </xdr:nvCxnSpPr>
        <xdr:spPr bwMode="auto">
          <a:xfrm flipH="1">
            <a:off x="2719509" y="2592280"/>
            <a:ext cx="635" cy="2355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24" name="Line 2068"/>
          <xdr:cNvCxnSpPr>
            <a:cxnSpLocks noChangeAspect="1" noChangeShapeType="1"/>
          </xdr:cNvCxnSpPr>
        </xdr:nvCxnSpPr>
        <xdr:spPr bwMode="auto">
          <a:xfrm flipH="1" flipV="1">
            <a:off x="2892864" y="2592281"/>
            <a:ext cx="635" cy="2228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325" name="Rectangle 324"/>
          <xdr:cNvSpPr>
            <a:spLocks noChangeAspect="1" noChangeArrowheads="1"/>
          </xdr:cNvSpPr>
        </xdr:nvSpPr>
        <xdr:spPr bwMode="auto">
          <a:xfrm>
            <a:off x="2611876" y="2760014"/>
            <a:ext cx="388620" cy="386715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 sz="1100">
              <a:latin typeface="+mn-lt"/>
            </a:endParaRPr>
          </a:p>
        </xdr:txBody>
      </xdr:sp>
      <xdr:sp macro="" textlink="">
        <xdr:nvSpPr>
          <xdr:cNvPr id="326" name="Rectangle 325"/>
          <xdr:cNvSpPr>
            <a:spLocks noChangeAspect="1" noChangeArrowheads="1"/>
          </xdr:cNvSpPr>
        </xdr:nvSpPr>
        <xdr:spPr bwMode="auto">
          <a:xfrm>
            <a:off x="2759196" y="2859709"/>
            <a:ext cx="93345" cy="20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&amp;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cxnSp macro="">
        <xdr:nvCxnSpPr>
          <xdr:cNvPr id="327" name="Line 2078"/>
          <xdr:cNvCxnSpPr>
            <a:cxnSpLocks noChangeAspect="1" noChangeShapeType="1"/>
          </xdr:cNvCxnSpPr>
        </xdr:nvCxnSpPr>
        <xdr:spPr bwMode="auto">
          <a:xfrm flipH="1">
            <a:off x="2394987" y="3268791"/>
            <a:ext cx="635" cy="2355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28" name="Line 2079"/>
          <xdr:cNvCxnSpPr>
            <a:cxnSpLocks noChangeAspect="1" noChangeShapeType="1"/>
          </xdr:cNvCxnSpPr>
        </xdr:nvCxnSpPr>
        <xdr:spPr bwMode="auto">
          <a:xfrm flipH="1" flipV="1">
            <a:off x="2536592" y="3268792"/>
            <a:ext cx="635" cy="2228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329" name="Rectangle 328"/>
          <xdr:cNvSpPr>
            <a:spLocks noChangeAspect="1" noChangeArrowheads="1"/>
          </xdr:cNvSpPr>
        </xdr:nvSpPr>
        <xdr:spPr bwMode="auto">
          <a:xfrm rot="5400000">
            <a:off x="2267034" y="3406598"/>
            <a:ext cx="388620" cy="386715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 sz="1100">
              <a:latin typeface="+mn-lt"/>
            </a:endParaRPr>
          </a:p>
        </xdr:txBody>
      </xdr:sp>
      <xdr:sp macro="" textlink="">
        <xdr:nvSpPr>
          <xdr:cNvPr id="330" name="Rectangle 329"/>
          <xdr:cNvSpPr>
            <a:spLocks noChangeAspect="1" noChangeArrowheads="1"/>
          </xdr:cNvSpPr>
        </xdr:nvSpPr>
        <xdr:spPr bwMode="auto">
          <a:xfrm>
            <a:off x="2414989" y="3495498"/>
            <a:ext cx="93345" cy="20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&amp;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cxnSp macro="">
        <xdr:nvCxnSpPr>
          <xdr:cNvPr id="331" name="Line 2083"/>
          <xdr:cNvCxnSpPr>
            <a:cxnSpLocks noChangeShapeType="1"/>
          </xdr:cNvCxnSpPr>
        </xdr:nvCxnSpPr>
        <xdr:spPr bwMode="auto">
          <a:xfrm flipH="1">
            <a:off x="2536591" y="3268791"/>
            <a:ext cx="2520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32" name="Line 2090"/>
          <xdr:cNvCxnSpPr>
            <a:cxnSpLocks noChangeShapeType="1"/>
          </xdr:cNvCxnSpPr>
        </xdr:nvCxnSpPr>
        <xdr:spPr bwMode="auto">
          <a:xfrm flipH="1">
            <a:off x="2122224" y="3268791"/>
            <a:ext cx="27766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33" name="Line 2113"/>
          <xdr:cNvCxnSpPr>
            <a:cxnSpLocks noChangeAspect="1" noChangeShapeType="1"/>
          </xdr:cNvCxnSpPr>
        </xdr:nvCxnSpPr>
        <xdr:spPr bwMode="auto">
          <a:xfrm flipH="1">
            <a:off x="2029523" y="2592280"/>
            <a:ext cx="635" cy="2355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34" name="Line 2115"/>
          <xdr:cNvCxnSpPr>
            <a:cxnSpLocks noChangeAspect="1" noChangeShapeType="1"/>
          </xdr:cNvCxnSpPr>
        </xdr:nvCxnSpPr>
        <xdr:spPr bwMode="auto">
          <a:xfrm flipH="1" flipV="1">
            <a:off x="2202878" y="2592281"/>
            <a:ext cx="635" cy="2228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335" name="Rectangle 334"/>
          <xdr:cNvSpPr>
            <a:spLocks noChangeAspect="1" noChangeArrowheads="1"/>
          </xdr:cNvSpPr>
        </xdr:nvSpPr>
        <xdr:spPr bwMode="auto">
          <a:xfrm>
            <a:off x="1921890" y="2761284"/>
            <a:ext cx="388620" cy="386715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 sz="1100">
              <a:latin typeface="+mn-lt"/>
            </a:endParaRPr>
          </a:p>
        </xdr:txBody>
      </xdr:sp>
      <xdr:sp macro="" textlink="">
        <xdr:nvSpPr>
          <xdr:cNvPr id="336" name="Rectangle 335"/>
          <xdr:cNvSpPr>
            <a:spLocks noChangeAspect="1" noChangeArrowheads="1"/>
          </xdr:cNvSpPr>
        </xdr:nvSpPr>
        <xdr:spPr bwMode="auto">
          <a:xfrm>
            <a:off x="2069210" y="2860979"/>
            <a:ext cx="93345" cy="20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&amp;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337" name="Rectangle 336"/>
          <xdr:cNvSpPr>
            <a:spLocks noChangeArrowheads="1"/>
          </xdr:cNvSpPr>
        </xdr:nvSpPr>
        <xdr:spPr bwMode="auto">
          <a:xfrm>
            <a:off x="2608895" y="2401334"/>
            <a:ext cx="19075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latin typeface="+mn-lt"/>
                <a:ea typeface="Calibri"/>
                <a:cs typeface="Geneva"/>
              </a:rPr>
              <a:t>P2</a:t>
            </a: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338" name="Rectangle 337"/>
          <xdr:cNvSpPr>
            <a:spLocks noChangeArrowheads="1"/>
          </xdr:cNvSpPr>
        </xdr:nvSpPr>
        <xdr:spPr bwMode="auto">
          <a:xfrm>
            <a:off x="1902901" y="2401334"/>
            <a:ext cx="19075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P4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339" name="Rectangle 338"/>
          <xdr:cNvSpPr>
            <a:spLocks noChangeArrowheads="1"/>
          </xdr:cNvSpPr>
        </xdr:nvSpPr>
        <xdr:spPr bwMode="auto">
          <a:xfrm>
            <a:off x="2810368" y="2401334"/>
            <a:ext cx="19075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latin typeface="+mn-lt"/>
                <a:ea typeface="Calibri"/>
                <a:cs typeface="Geneva"/>
              </a:rPr>
              <a:t>P</a:t>
            </a: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1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340" name="Rectangle 339"/>
          <xdr:cNvSpPr>
            <a:spLocks noChangeArrowheads="1"/>
          </xdr:cNvSpPr>
        </xdr:nvSpPr>
        <xdr:spPr bwMode="auto">
          <a:xfrm>
            <a:off x="2151846" y="2401334"/>
            <a:ext cx="19075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P3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341" name="Rectangle 340"/>
          <xdr:cNvSpPr>
            <a:spLocks noChangeArrowheads="1"/>
          </xdr:cNvSpPr>
        </xdr:nvSpPr>
        <xdr:spPr bwMode="auto">
          <a:xfrm>
            <a:off x="2713784" y="3283991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latin typeface="+mn-lt"/>
                <a:ea typeface="Calibri"/>
                <a:cs typeface="Geneva"/>
              </a:rPr>
              <a:t>P</a:t>
            </a: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2:1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342" name="Rectangle 341"/>
          <xdr:cNvSpPr>
            <a:spLocks noChangeArrowheads="1"/>
          </xdr:cNvSpPr>
        </xdr:nvSpPr>
        <xdr:spPr bwMode="auto">
          <a:xfrm>
            <a:off x="1964501" y="3283991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latin typeface="+mn-lt"/>
                <a:ea typeface="Calibri"/>
                <a:cs typeface="Geneva"/>
              </a:rPr>
              <a:t>P</a:t>
            </a: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4:3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343" name="Rectangle 342"/>
          <xdr:cNvSpPr>
            <a:spLocks noChangeArrowheads="1"/>
          </xdr:cNvSpPr>
        </xdr:nvSpPr>
        <xdr:spPr bwMode="auto">
          <a:xfrm>
            <a:off x="2293145" y="3932864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latin typeface="+mn-lt"/>
                <a:ea typeface="Calibri"/>
                <a:cs typeface="Geneva"/>
              </a:rPr>
              <a:t>P</a:t>
            </a: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4:1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344" name="Rectangle 343"/>
          <xdr:cNvSpPr>
            <a:spLocks noChangeArrowheads="1"/>
          </xdr:cNvSpPr>
        </xdr:nvSpPr>
        <xdr:spPr bwMode="auto">
          <a:xfrm>
            <a:off x="943714" y="3932858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latin typeface="+mn-lt"/>
                <a:ea typeface="Calibri"/>
                <a:cs typeface="Geneva"/>
              </a:rPr>
              <a:t>P</a:t>
            </a: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8:5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  <xdr:sp macro="" textlink="">
        <xdr:nvSpPr>
          <xdr:cNvPr id="345" name="Rectangle 344"/>
          <xdr:cNvSpPr>
            <a:spLocks noChangeArrowheads="1"/>
          </xdr:cNvSpPr>
        </xdr:nvSpPr>
        <xdr:spPr bwMode="auto">
          <a:xfrm>
            <a:off x="1650634" y="4591968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latin typeface="+mn-lt"/>
                <a:ea typeface="Calibri"/>
                <a:cs typeface="Geneva"/>
              </a:rPr>
              <a:t>P</a:t>
            </a:r>
            <a:r>
              <a:rPr lang="en-US" sz="1100">
                <a:solidFill>
                  <a:srgbClr val="000000"/>
                </a:solidFill>
                <a:effectLst/>
                <a:latin typeface="+mn-lt"/>
                <a:ea typeface="Calibri"/>
                <a:cs typeface="Geneva"/>
              </a:rPr>
              <a:t>8:1 </a:t>
            </a:r>
            <a:endParaRPr lang="sv-SE" sz="1100">
              <a:effectLst/>
              <a:latin typeface="+mn-lt"/>
              <a:ea typeface="Calibri"/>
              <a:cs typeface="Times New Roman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304800</xdr:colOff>
      <xdr:row>9</xdr:row>
      <xdr:rowOff>114300</xdr:rowOff>
    </xdr:from>
    <xdr:to>
      <xdr:col>37</xdr:col>
      <xdr:colOff>357196</xdr:colOff>
      <xdr:row>25</xdr:row>
      <xdr:rowOff>87460</xdr:rowOff>
    </xdr:to>
    <xdr:grpSp>
      <xdr:nvGrpSpPr>
        <xdr:cNvPr id="131" name="Group 130"/>
        <xdr:cNvGrpSpPr/>
      </xdr:nvGrpSpPr>
      <xdr:grpSpPr>
        <a:xfrm>
          <a:off x="8686800" y="1924050"/>
          <a:ext cx="5767396" cy="3125935"/>
          <a:chOff x="1605782" y="1510387"/>
          <a:chExt cx="5767396" cy="3125935"/>
        </a:xfrm>
      </xdr:grpSpPr>
      <xdr:sp macro="" textlink="">
        <xdr:nvSpPr>
          <xdr:cNvPr id="132" name="Rounded Rectangle 131"/>
          <xdr:cNvSpPr/>
        </xdr:nvSpPr>
        <xdr:spPr>
          <a:xfrm>
            <a:off x="1605782" y="1510387"/>
            <a:ext cx="5767396" cy="3004463"/>
          </a:xfrm>
          <a:prstGeom prst="round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sv-SE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sv-SE"/>
          </a:p>
        </xdr:txBody>
      </xdr:sp>
      <xdr:pic>
        <xdr:nvPicPr>
          <xdr:cNvPr id="133" name="Picture 13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29746" y="4257145"/>
            <a:ext cx="4619625" cy="37917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34" name="Group 133"/>
          <xdr:cNvGrpSpPr/>
        </xdr:nvGrpSpPr>
        <xdr:grpSpPr>
          <a:xfrm>
            <a:off x="1700636" y="1608359"/>
            <a:ext cx="5544000" cy="2647021"/>
            <a:chOff x="1700636" y="1608359"/>
            <a:chExt cx="5544000" cy="2647021"/>
          </a:xfrm>
        </xdr:grpSpPr>
        <xdr:cxnSp macro="">
          <xdr:nvCxnSpPr>
            <xdr:cNvPr id="135" name="Straight Connector 134"/>
            <xdr:cNvCxnSpPr/>
          </xdr:nvCxnSpPr>
          <xdr:spPr>
            <a:xfrm>
              <a:off x="1926771" y="1885946"/>
              <a:ext cx="0" cy="216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136" name="Group 135"/>
            <xdr:cNvGrpSpPr/>
          </xdr:nvGrpSpPr>
          <xdr:grpSpPr>
            <a:xfrm>
              <a:off x="2242451" y="1885946"/>
              <a:ext cx="3801949" cy="2160000"/>
              <a:chOff x="2242451" y="1885946"/>
              <a:chExt cx="3801949" cy="2105129"/>
            </a:xfrm>
          </xdr:grpSpPr>
          <xdr:cxnSp macro="">
            <xdr:nvCxnSpPr>
              <xdr:cNvPr id="249" name="Straight Connector 248"/>
              <xdr:cNvCxnSpPr/>
            </xdr:nvCxnSpPr>
            <xdr:spPr>
              <a:xfrm>
                <a:off x="2242451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0" name="Straight Connector 249"/>
              <xdr:cNvCxnSpPr/>
            </xdr:nvCxnSpPr>
            <xdr:spPr>
              <a:xfrm>
                <a:off x="28764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1" name="Straight Connector 250"/>
              <xdr:cNvCxnSpPr/>
            </xdr:nvCxnSpPr>
            <xdr:spPr>
              <a:xfrm>
                <a:off x="35100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2" name="Straight Connector 251"/>
              <xdr:cNvCxnSpPr/>
            </xdr:nvCxnSpPr>
            <xdr:spPr>
              <a:xfrm>
                <a:off x="41436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3" name="Straight Connector 252"/>
              <xdr:cNvCxnSpPr/>
            </xdr:nvCxnSpPr>
            <xdr:spPr>
              <a:xfrm>
                <a:off x="47772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4" name="Straight Connector 253"/>
              <xdr:cNvCxnSpPr/>
            </xdr:nvCxnSpPr>
            <xdr:spPr>
              <a:xfrm>
                <a:off x="54108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5" name="Straight Connector 254"/>
              <xdr:cNvCxnSpPr/>
            </xdr:nvCxnSpPr>
            <xdr:spPr>
              <a:xfrm>
                <a:off x="60444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37" name="Group 136"/>
            <xdr:cNvGrpSpPr/>
          </xdr:nvGrpSpPr>
          <xdr:grpSpPr>
            <a:xfrm>
              <a:off x="2559600" y="1885946"/>
              <a:ext cx="3801600" cy="2160000"/>
              <a:chOff x="2559600" y="1885946"/>
              <a:chExt cx="3801600" cy="801093"/>
            </a:xfrm>
          </xdr:grpSpPr>
          <xdr:cxnSp macro="">
            <xdr:nvCxnSpPr>
              <xdr:cNvPr id="245" name="Straight Connector 244"/>
              <xdr:cNvCxnSpPr/>
            </xdr:nvCxnSpPr>
            <xdr:spPr>
              <a:xfrm>
                <a:off x="2559600" y="1885946"/>
                <a:ext cx="0" cy="801093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46" name="Straight Connector 245"/>
              <xdr:cNvCxnSpPr/>
            </xdr:nvCxnSpPr>
            <xdr:spPr>
              <a:xfrm>
                <a:off x="3826800" y="1885946"/>
                <a:ext cx="0" cy="801093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47" name="Straight Connector 246"/>
              <xdr:cNvCxnSpPr/>
            </xdr:nvCxnSpPr>
            <xdr:spPr>
              <a:xfrm>
                <a:off x="5094000" y="1885946"/>
                <a:ext cx="0" cy="801093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48" name="Straight Connector 247"/>
              <xdr:cNvCxnSpPr/>
            </xdr:nvCxnSpPr>
            <xdr:spPr>
              <a:xfrm>
                <a:off x="6361200" y="1885946"/>
                <a:ext cx="0" cy="801093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138" name="Straight Connector 137"/>
            <xdr:cNvCxnSpPr/>
          </xdr:nvCxnSpPr>
          <xdr:spPr>
            <a:xfrm>
              <a:off x="6678000" y="1885946"/>
              <a:ext cx="0" cy="216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139" name="Group 138"/>
            <xdr:cNvGrpSpPr/>
          </xdr:nvGrpSpPr>
          <xdr:grpSpPr>
            <a:xfrm>
              <a:off x="3192028" y="1885945"/>
              <a:ext cx="3802772" cy="2190658"/>
              <a:chOff x="3192028" y="1908679"/>
              <a:chExt cx="3802772" cy="2165749"/>
            </a:xfrm>
          </xdr:grpSpPr>
          <xdr:cxnSp macro="">
            <xdr:nvCxnSpPr>
              <xdr:cNvPr id="241" name="Straight Connector 240"/>
              <xdr:cNvCxnSpPr/>
            </xdr:nvCxnSpPr>
            <xdr:spPr>
              <a:xfrm>
                <a:off x="3192028" y="1908679"/>
                <a:ext cx="0" cy="213544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42" name="Straight Connector 241"/>
              <xdr:cNvCxnSpPr/>
            </xdr:nvCxnSpPr>
            <xdr:spPr>
              <a:xfrm>
                <a:off x="4460400" y="1938989"/>
                <a:ext cx="0" cy="213543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43" name="Straight Connector 242"/>
              <xdr:cNvCxnSpPr/>
            </xdr:nvCxnSpPr>
            <xdr:spPr>
              <a:xfrm>
                <a:off x="5727600" y="1923834"/>
                <a:ext cx="0" cy="213543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44" name="Straight Connector 243"/>
              <xdr:cNvCxnSpPr/>
            </xdr:nvCxnSpPr>
            <xdr:spPr>
              <a:xfrm>
                <a:off x="6994800" y="1916257"/>
                <a:ext cx="0" cy="213543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40" name="Rectangle 139"/>
            <xdr:cNvSpPr/>
          </xdr:nvSpPr>
          <xdr:spPr>
            <a:xfrm>
              <a:off x="1845129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141" name="Rectangle 140"/>
            <xdr:cNvSpPr/>
          </xdr:nvSpPr>
          <xdr:spPr>
            <a:xfrm>
              <a:off x="2483286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142" name="Rectangle 141"/>
            <xdr:cNvSpPr/>
          </xdr:nvSpPr>
          <xdr:spPr>
            <a:xfrm>
              <a:off x="3111914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143" name="Rectangle 142"/>
            <xdr:cNvSpPr/>
          </xdr:nvSpPr>
          <xdr:spPr>
            <a:xfrm>
              <a:off x="3750071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144" name="Rectangle 143"/>
            <xdr:cNvSpPr/>
          </xdr:nvSpPr>
          <xdr:spPr>
            <a:xfrm>
              <a:off x="4378036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145" name="Rectangle 144"/>
            <xdr:cNvSpPr/>
          </xdr:nvSpPr>
          <xdr:spPr>
            <a:xfrm>
              <a:off x="5016894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146" name="Rectangle 145"/>
            <xdr:cNvSpPr/>
          </xdr:nvSpPr>
          <xdr:spPr>
            <a:xfrm>
              <a:off x="5653686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147" name="Rectangle 146"/>
            <xdr:cNvSpPr/>
          </xdr:nvSpPr>
          <xdr:spPr>
            <a:xfrm>
              <a:off x="1851890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148" name="Rectangle 147"/>
            <xdr:cNvSpPr/>
          </xdr:nvSpPr>
          <xdr:spPr>
            <a:xfrm>
              <a:off x="3118675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149" name="Rectangle 148"/>
            <xdr:cNvSpPr/>
          </xdr:nvSpPr>
          <xdr:spPr>
            <a:xfrm>
              <a:off x="4378036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150" name="Rectangle 149"/>
            <xdr:cNvSpPr/>
          </xdr:nvSpPr>
          <xdr:spPr>
            <a:xfrm>
              <a:off x="5653686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grpSp>
          <xdr:nvGrpSpPr>
            <xdr:cNvPr id="151" name="Group 150"/>
            <xdr:cNvGrpSpPr/>
          </xdr:nvGrpSpPr>
          <xdr:grpSpPr>
            <a:xfrm>
              <a:off x="1918414" y="2220506"/>
              <a:ext cx="324000" cy="180000"/>
              <a:chOff x="1910250" y="2645034"/>
              <a:chExt cx="324000" cy="180000"/>
            </a:xfrm>
          </xdr:grpSpPr>
          <xdr:cxnSp macro="">
            <xdr:nvCxnSpPr>
              <xdr:cNvPr id="239" name="Straight Connector 238"/>
              <xdr:cNvCxnSpPr>
                <a:cxnSpLocks noChangeAspect="1"/>
              </xdr:cNvCxnSpPr>
            </xdr:nvCxnSpPr>
            <xdr:spPr>
              <a:xfrm flipH="1">
                <a:off x="1910250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40" name="Straight Connector 239"/>
              <xdr:cNvCxnSpPr>
                <a:cxnSpLocks/>
              </xdr:cNvCxnSpPr>
            </xdr:nvCxnSpPr>
            <xdr:spPr>
              <a:xfrm flipH="1">
                <a:off x="2090250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52" name="Group 151"/>
            <xdr:cNvGrpSpPr/>
          </xdr:nvGrpSpPr>
          <xdr:grpSpPr>
            <a:xfrm>
              <a:off x="2548407" y="2220506"/>
              <a:ext cx="324000" cy="180000"/>
              <a:chOff x="2540243" y="2645034"/>
              <a:chExt cx="324000" cy="180000"/>
            </a:xfrm>
          </xdr:grpSpPr>
          <xdr:cxnSp macro="">
            <xdr:nvCxnSpPr>
              <xdr:cNvPr id="237" name="Straight Connector 236"/>
              <xdr:cNvCxnSpPr>
                <a:cxnSpLocks noChangeAspect="1"/>
              </xdr:cNvCxnSpPr>
            </xdr:nvCxnSpPr>
            <xdr:spPr>
              <a:xfrm flipH="1">
                <a:off x="2540243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38" name="Straight Connector 237"/>
              <xdr:cNvCxnSpPr>
                <a:cxnSpLocks/>
              </xdr:cNvCxnSpPr>
            </xdr:nvCxnSpPr>
            <xdr:spPr>
              <a:xfrm flipH="1">
                <a:off x="2720243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53" name="Group 152"/>
            <xdr:cNvGrpSpPr/>
          </xdr:nvGrpSpPr>
          <xdr:grpSpPr>
            <a:xfrm>
              <a:off x="3171767" y="2220506"/>
              <a:ext cx="324000" cy="180000"/>
              <a:chOff x="3171767" y="2645034"/>
              <a:chExt cx="324000" cy="180000"/>
            </a:xfrm>
          </xdr:grpSpPr>
          <xdr:cxnSp macro="">
            <xdr:nvCxnSpPr>
              <xdr:cNvPr id="235" name="Straight Connector 234"/>
              <xdr:cNvCxnSpPr>
                <a:cxnSpLocks noChangeAspect="1"/>
              </xdr:cNvCxnSpPr>
            </xdr:nvCxnSpPr>
            <xdr:spPr>
              <a:xfrm flipH="1">
                <a:off x="3171767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36" name="Straight Connector 235"/>
              <xdr:cNvCxnSpPr>
                <a:cxnSpLocks/>
              </xdr:cNvCxnSpPr>
            </xdr:nvCxnSpPr>
            <xdr:spPr>
              <a:xfrm flipH="1">
                <a:off x="3351767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54" name="Group 153"/>
            <xdr:cNvGrpSpPr/>
          </xdr:nvGrpSpPr>
          <xdr:grpSpPr>
            <a:xfrm>
              <a:off x="3809924" y="2220506"/>
              <a:ext cx="324000" cy="180000"/>
              <a:chOff x="3801760" y="2645034"/>
              <a:chExt cx="324000" cy="180000"/>
            </a:xfrm>
          </xdr:grpSpPr>
          <xdr:cxnSp macro="">
            <xdr:nvCxnSpPr>
              <xdr:cNvPr id="233" name="Straight Connector 232"/>
              <xdr:cNvCxnSpPr>
                <a:cxnSpLocks noChangeAspect="1"/>
              </xdr:cNvCxnSpPr>
            </xdr:nvCxnSpPr>
            <xdr:spPr>
              <a:xfrm flipH="1">
                <a:off x="3801760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34" name="Straight Connector 233"/>
              <xdr:cNvCxnSpPr>
                <a:cxnSpLocks/>
              </xdr:cNvCxnSpPr>
            </xdr:nvCxnSpPr>
            <xdr:spPr>
              <a:xfrm flipH="1">
                <a:off x="3981760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55" name="Group 154"/>
            <xdr:cNvGrpSpPr/>
          </xdr:nvGrpSpPr>
          <xdr:grpSpPr>
            <a:xfrm>
              <a:off x="4439559" y="2220506"/>
              <a:ext cx="324000" cy="180000"/>
              <a:chOff x="4423231" y="2645034"/>
              <a:chExt cx="324000" cy="180000"/>
            </a:xfrm>
          </xdr:grpSpPr>
          <xdr:cxnSp macro="">
            <xdr:nvCxnSpPr>
              <xdr:cNvPr id="231" name="Straight Connector 230"/>
              <xdr:cNvCxnSpPr>
                <a:cxnSpLocks noChangeAspect="1"/>
              </xdr:cNvCxnSpPr>
            </xdr:nvCxnSpPr>
            <xdr:spPr>
              <a:xfrm flipH="1">
                <a:off x="4423231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32" name="Straight Connector 231"/>
              <xdr:cNvCxnSpPr>
                <a:cxnSpLocks/>
              </xdr:cNvCxnSpPr>
            </xdr:nvCxnSpPr>
            <xdr:spPr>
              <a:xfrm flipH="1">
                <a:off x="4603231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56" name="Group 155"/>
            <xdr:cNvGrpSpPr/>
          </xdr:nvGrpSpPr>
          <xdr:grpSpPr>
            <a:xfrm>
              <a:off x="5085880" y="2220506"/>
              <a:ext cx="324000" cy="180000"/>
              <a:chOff x="5053224" y="2645034"/>
              <a:chExt cx="324000" cy="180000"/>
            </a:xfrm>
          </xdr:grpSpPr>
          <xdr:cxnSp macro="">
            <xdr:nvCxnSpPr>
              <xdr:cNvPr id="229" name="Straight Connector 228"/>
              <xdr:cNvCxnSpPr>
                <a:cxnSpLocks noChangeAspect="1"/>
              </xdr:cNvCxnSpPr>
            </xdr:nvCxnSpPr>
            <xdr:spPr>
              <a:xfrm flipH="1">
                <a:off x="5053224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30" name="Straight Connector 229"/>
              <xdr:cNvCxnSpPr>
                <a:cxnSpLocks/>
              </xdr:cNvCxnSpPr>
            </xdr:nvCxnSpPr>
            <xdr:spPr>
              <a:xfrm flipH="1">
                <a:off x="5233224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57" name="Group 156"/>
            <xdr:cNvGrpSpPr/>
          </xdr:nvGrpSpPr>
          <xdr:grpSpPr>
            <a:xfrm>
              <a:off x="5717404" y="2220506"/>
              <a:ext cx="324000" cy="180000"/>
              <a:chOff x="5684748" y="2645034"/>
              <a:chExt cx="324000" cy="180000"/>
            </a:xfrm>
          </xdr:grpSpPr>
          <xdr:cxnSp macro="">
            <xdr:nvCxnSpPr>
              <xdr:cNvPr id="227" name="Straight Connector 226"/>
              <xdr:cNvCxnSpPr>
                <a:cxnSpLocks noChangeAspect="1"/>
              </xdr:cNvCxnSpPr>
            </xdr:nvCxnSpPr>
            <xdr:spPr>
              <a:xfrm flipH="1">
                <a:off x="5684748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28" name="Straight Connector 227"/>
              <xdr:cNvCxnSpPr>
                <a:cxnSpLocks/>
              </xdr:cNvCxnSpPr>
            </xdr:nvCxnSpPr>
            <xdr:spPr>
              <a:xfrm flipH="1">
                <a:off x="5864748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59" name="Group 158"/>
            <xdr:cNvGrpSpPr/>
          </xdr:nvGrpSpPr>
          <xdr:grpSpPr>
            <a:xfrm>
              <a:off x="6347701" y="2220506"/>
              <a:ext cx="324000" cy="180000"/>
              <a:chOff x="5684748" y="2645034"/>
              <a:chExt cx="324000" cy="180000"/>
            </a:xfrm>
          </xdr:grpSpPr>
          <xdr:cxnSp macro="">
            <xdr:nvCxnSpPr>
              <xdr:cNvPr id="223" name="Straight Connector 222"/>
              <xdr:cNvCxnSpPr>
                <a:cxnSpLocks noChangeAspect="1"/>
              </xdr:cNvCxnSpPr>
            </xdr:nvCxnSpPr>
            <xdr:spPr>
              <a:xfrm flipH="1">
                <a:off x="5684748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24" name="Straight Connector 223"/>
              <xdr:cNvCxnSpPr>
                <a:cxnSpLocks/>
              </xdr:cNvCxnSpPr>
            </xdr:nvCxnSpPr>
            <xdr:spPr>
              <a:xfrm flipH="1">
                <a:off x="5864748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60" name="Group 159"/>
            <xdr:cNvGrpSpPr/>
          </xdr:nvGrpSpPr>
          <xdr:grpSpPr>
            <a:xfrm>
              <a:off x="1914643" y="2646219"/>
              <a:ext cx="648000" cy="180000"/>
              <a:chOff x="1914643" y="3111567"/>
              <a:chExt cx="648000" cy="180000"/>
            </a:xfrm>
          </xdr:grpSpPr>
          <xdr:cxnSp macro="">
            <xdr:nvCxnSpPr>
              <xdr:cNvPr id="221" name="Straight Connector 220"/>
              <xdr:cNvCxnSpPr>
                <a:cxnSpLocks noChangeAspect="1"/>
              </xdr:cNvCxnSpPr>
            </xdr:nvCxnSpPr>
            <xdr:spPr>
              <a:xfrm flipH="1">
                <a:off x="1914643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22" name="Straight Connector 221"/>
              <xdr:cNvCxnSpPr>
                <a:cxnSpLocks/>
              </xdr:cNvCxnSpPr>
            </xdr:nvCxnSpPr>
            <xdr:spPr>
              <a:xfrm flipH="1">
                <a:off x="2094643" y="3111567"/>
                <a:ext cx="46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61" name="Group 160"/>
            <xdr:cNvGrpSpPr/>
          </xdr:nvGrpSpPr>
          <xdr:grpSpPr>
            <a:xfrm>
              <a:off x="3176160" y="2646219"/>
              <a:ext cx="648000" cy="180000"/>
              <a:chOff x="3176160" y="3111567"/>
              <a:chExt cx="648000" cy="180000"/>
            </a:xfrm>
          </xdr:grpSpPr>
          <xdr:cxnSp macro="">
            <xdr:nvCxnSpPr>
              <xdr:cNvPr id="219" name="Straight Connector 218"/>
              <xdr:cNvCxnSpPr>
                <a:cxnSpLocks noChangeAspect="1"/>
              </xdr:cNvCxnSpPr>
            </xdr:nvCxnSpPr>
            <xdr:spPr>
              <a:xfrm flipH="1">
                <a:off x="3176160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20" name="Straight Connector 219"/>
              <xdr:cNvCxnSpPr>
                <a:cxnSpLocks/>
              </xdr:cNvCxnSpPr>
            </xdr:nvCxnSpPr>
            <xdr:spPr>
              <a:xfrm flipH="1">
                <a:off x="3356160" y="3111567"/>
                <a:ext cx="46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62" name="Group 161"/>
            <xdr:cNvGrpSpPr/>
          </xdr:nvGrpSpPr>
          <xdr:grpSpPr>
            <a:xfrm>
              <a:off x="4443952" y="2646219"/>
              <a:ext cx="648000" cy="180000"/>
              <a:chOff x="4427624" y="3111567"/>
              <a:chExt cx="648000" cy="180000"/>
            </a:xfrm>
          </xdr:grpSpPr>
          <xdr:cxnSp macro="">
            <xdr:nvCxnSpPr>
              <xdr:cNvPr id="217" name="Straight Connector 216"/>
              <xdr:cNvCxnSpPr>
                <a:cxnSpLocks noChangeAspect="1"/>
              </xdr:cNvCxnSpPr>
            </xdr:nvCxnSpPr>
            <xdr:spPr>
              <a:xfrm flipH="1">
                <a:off x="4427624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18" name="Straight Connector 217"/>
              <xdr:cNvCxnSpPr>
                <a:cxnSpLocks/>
              </xdr:cNvCxnSpPr>
            </xdr:nvCxnSpPr>
            <xdr:spPr>
              <a:xfrm flipH="1">
                <a:off x="4607624" y="3111567"/>
                <a:ext cx="46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63" name="Group 162"/>
            <xdr:cNvGrpSpPr/>
          </xdr:nvGrpSpPr>
          <xdr:grpSpPr>
            <a:xfrm>
              <a:off x="5705469" y="2646219"/>
              <a:ext cx="648000" cy="180000"/>
              <a:chOff x="5689141" y="3111567"/>
              <a:chExt cx="648000" cy="180000"/>
            </a:xfrm>
          </xdr:grpSpPr>
          <xdr:cxnSp macro="">
            <xdr:nvCxnSpPr>
              <xdr:cNvPr id="215" name="Straight Connector 214"/>
              <xdr:cNvCxnSpPr>
                <a:cxnSpLocks noChangeAspect="1"/>
              </xdr:cNvCxnSpPr>
            </xdr:nvCxnSpPr>
            <xdr:spPr>
              <a:xfrm flipH="1">
                <a:off x="5689141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16" name="Straight Connector 215"/>
              <xdr:cNvCxnSpPr>
                <a:cxnSpLocks/>
              </xdr:cNvCxnSpPr>
            </xdr:nvCxnSpPr>
            <xdr:spPr>
              <a:xfrm flipH="1">
                <a:off x="5869141" y="3111567"/>
                <a:ext cx="46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64" name="Rectangle 163"/>
            <xdr:cNvSpPr/>
          </xdr:nvSpPr>
          <xdr:spPr>
            <a:xfrm>
              <a:off x="4378036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grpSp>
          <xdr:nvGrpSpPr>
            <xdr:cNvPr id="165" name="Group 164"/>
            <xdr:cNvGrpSpPr/>
          </xdr:nvGrpSpPr>
          <xdr:grpSpPr>
            <a:xfrm>
              <a:off x="4446397" y="3077932"/>
              <a:ext cx="1278000" cy="180000"/>
              <a:chOff x="4427624" y="3111567"/>
              <a:chExt cx="1278000" cy="180000"/>
            </a:xfrm>
          </xdr:grpSpPr>
          <xdr:cxnSp macro="">
            <xdr:nvCxnSpPr>
              <xdr:cNvPr id="213" name="Straight Connector 212"/>
              <xdr:cNvCxnSpPr>
                <a:cxnSpLocks noChangeAspect="1"/>
              </xdr:cNvCxnSpPr>
            </xdr:nvCxnSpPr>
            <xdr:spPr>
              <a:xfrm flipH="1">
                <a:off x="4427624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14" name="Straight Connector 213"/>
              <xdr:cNvCxnSpPr>
                <a:cxnSpLocks/>
              </xdr:cNvCxnSpPr>
            </xdr:nvCxnSpPr>
            <xdr:spPr>
              <a:xfrm flipH="1">
                <a:off x="4607624" y="3111567"/>
                <a:ext cx="109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66" name="Rectangle 165"/>
            <xdr:cNvSpPr/>
          </xdr:nvSpPr>
          <xdr:spPr>
            <a:xfrm>
              <a:off x="1844480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grpSp>
          <xdr:nvGrpSpPr>
            <xdr:cNvPr id="167" name="Group 166"/>
            <xdr:cNvGrpSpPr/>
          </xdr:nvGrpSpPr>
          <xdr:grpSpPr>
            <a:xfrm>
              <a:off x="1912841" y="3075216"/>
              <a:ext cx="1278000" cy="180000"/>
              <a:chOff x="4427624" y="3111567"/>
              <a:chExt cx="1278000" cy="180000"/>
            </a:xfrm>
          </xdr:grpSpPr>
          <xdr:cxnSp macro="">
            <xdr:nvCxnSpPr>
              <xdr:cNvPr id="211" name="Straight Connector 210"/>
              <xdr:cNvCxnSpPr>
                <a:cxnSpLocks noChangeAspect="1"/>
              </xdr:cNvCxnSpPr>
            </xdr:nvCxnSpPr>
            <xdr:spPr>
              <a:xfrm flipH="1">
                <a:off x="4427624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12" name="Straight Connector 211"/>
              <xdr:cNvCxnSpPr>
                <a:cxnSpLocks/>
              </xdr:cNvCxnSpPr>
            </xdr:nvCxnSpPr>
            <xdr:spPr>
              <a:xfrm flipH="1">
                <a:off x="4607624" y="3111567"/>
                <a:ext cx="109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68" name="Rectangle 167"/>
            <xdr:cNvSpPr/>
          </xdr:nvSpPr>
          <xdr:spPr>
            <a:xfrm>
              <a:off x="1844480" y="3618212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grpSp>
          <xdr:nvGrpSpPr>
            <xdr:cNvPr id="169" name="Group 168"/>
            <xdr:cNvGrpSpPr/>
          </xdr:nvGrpSpPr>
          <xdr:grpSpPr>
            <a:xfrm>
              <a:off x="1926724" y="3500723"/>
              <a:ext cx="2541840" cy="180000"/>
              <a:chOff x="4435788" y="3111567"/>
              <a:chExt cx="2541840" cy="180000"/>
            </a:xfrm>
          </xdr:grpSpPr>
          <xdr:cxnSp macro="">
            <xdr:nvCxnSpPr>
              <xdr:cNvPr id="209" name="Straight Connector 208"/>
              <xdr:cNvCxnSpPr>
                <a:cxnSpLocks noChangeAspect="1"/>
              </xdr:cNvCxnSpPr>
            </xdr:nvCxnSpPr>
            <xdr:spPr>
              <a:xfrm flipH="1">
                <a:off x="4435788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10" name="Straight Connector 209"/>
              <xdr:cNvCxnSpPr>
                <a:cxnSpLocks/>
              </xdr:cNvCxnSpPr>
            </xdr:nvCxnSpPr>
            <xdr:spPr>
              <a:xfrm flipH="1">
                <a:off x="4607624" y="3111567"/>
                <a:ext cx="2370004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170" name="Straight Connector 169"/>
            <xdr:cNvCxnSpPr>
              <a:cxnSpLocks noChangeAspect="1"/>
            </xdr:cNvCxnSpPr>
          </xdr:nvCxnSpPr>
          <xdr:spPr>
            <a:xfrm flipH="1">
              <a:off x="3196405" y="350072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71" name="Rectangle 170"/>
            <xdr:cNvSpPr/>
          </xdr:nvSpPr>
          <xdr:spPr>
            <a:xfrm>
              <a:off x="4701880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172" name="Rectangle 171"/>
            <xdr:cNvSpPr/>
          </xdr:nvSpPr>
          <xdr:spPr>
            <a:xfrm>
              <a:off x="5969366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173" name="Straight Connector 172"/>
            <xdr:cNvCxnSpPr>
              <a:cxnSpLocks noChangeAspect="1"/>
            </xdr:cNvCxnSpPr>
          </xdr:nvCxnSpPr>
          <xdr:spPr>
            <a:xfrm flipH="1">
              <a:off x="4792288" y="264350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4" name="Straight Connector 173"/>
            <xdr:cNvCxnSpPr>
              <a:cxnSpLocks noChangeAspect="1"/>
            </xdr:cNvCxnSpPr>
          </xdr:nvCxnSpPr>
          <xdr:spPr>
            <a:xfrm flipH="1">
              <a:off x="6029313" y="264350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75" name="Rectangle 174"/>
            <xdr:cNvSpPr/>
          </xdr:nvSpPr>
          <xdr:spPr>
            <a:xfrm>
              <a:off x="2168324" y="2754107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176" name="Rectangle 175"/>
            <xdr:cNvSpPr/>
          </xdr:nvSpPr>
          <xdr:spPr>
            <a:xfrm>
              <a:off x="3435810" y="2754107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177" name="Straight Connector 176"/>
            <xdr:cNvCxnSpPr>
              <a:cxnSpLocks noChangeAspect="1"/>
            </xdr:cNvCxnSpPr>
          </xdr:nvCxnSpPr>
          <xdr:spPr>
            <a:xfrm flipH="1">
              <a:off x="2258732" y="2648951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8" name="Straight Connector 177"/>
            <xdr:cNvCxnSpPr>
              <a:cxnSpLocks noChangeAspect="1"/>
            </xdr:cNvCxnSpPr>
          </xdr:nvCxnSpPr>
          <xdr:spPr>
            <a:xfrm flipH="1">
              <a:off x="3495757" y="2648951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9" name="Straight Connector 178"/>
            <xdr:cNvCxnSpPr>
              <a:cxnSpLocks noChangeAspect="1"/>
            </xdr:cNvCxnSpPr>
          </xdr:nvCxnSpPr>
          <xdr:spPr>
            <a:xfrm flipH="1">
              <a:off x="2240735" y="3498602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0" name="Straight Connector 179"/>
            <xdr:cNvCxnSpPr>
              <a:cxnSpLocks noChangeAspect="1"/>
            </xdr:cNvCxnSpPr>
          </xdr:nvCxnSpPr>
          <xdr:spPr>
            <a:xfrm flipH="1">
              <a:off x="3518580" y="3498602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1" name="Straight Connector 180"/>
            <xdr:cNvCxnSpPr>
              <a:cxnSpLocks noChangeAspect="1"/>
            </xdr:cNvCxnSpPr>
          </xdr:nvCxnSpPr>
          <xdr:spPr>
            <a:xfrm flipH="1">
              <a:off x="2572743" y="3495886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2" name="Straight Connector 181"/>
            <xdr:cNvCxnSpPr>
              <a:cxnSpLocks noChangeAspect="1"/>
            </xdr:cNvCxnSpPr>
          </xdr:nvCxnSpPr>
          <xdr:spPr>
            <a:xfrm flipH="1">
              <a:off x="3834260" y="3504050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83" name="Rectangle 182"/>
            <xdr:cNvSpPr/>
          </xdr:nvSpPr>
          <xdr:spPr>
            <a:xfrm>
              <a:off x="2166655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grpSp>
          <xdr:nvGrpSpPr>
            <xdr:cNvPr id="184" name="Group 183"/>
            <xdr:cNvGrpSpPr/>
          </xdr:nvGrpSpPr>
          <xdr:grpSpPr>
            <a:xfrm>
              <a:off x="2232571" y="3076195"/>
              <a:ext cx="648000" cy="180000"/>
              <a:chOff x="4427624" y="3111567"/>
              <a:chExt cx="648000" cy="180000"/>
            </a:xfrm>
          </xdr:grpSpPr>
          <xdr:cxnSp macro="">
            <xdr:nvCxnSpPr>
              <xdr:cNvPr id="207" name="Straight Connector 206"/>
              <xdr:cNvCxnSpPr>
                <a:cxnSpLocks noChangeAspect="1"/>
              </xdr:cNvCxnSpPr>
            </xdr:nvCxnSpPr>
            <xdr:spPr>
              <a:xfrm flipH="1">
                <a:off x="4427624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08" name="Straight Connector 207"/>
              <xdr:cNvCxnSpPr>
                <a:cxnSpLocks/>
              </xdr:cNvCxnSpPr>
            </xdr:nvCxnSpPr>
            <xdr:spPr>
              <a:xfrm flipH="1">
                <a:off x="4607624" y="3111567"/>
                <a:ext cx="46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85" name="Rectangle 184"/>
            <xdr:cNvSpPr/>
          </xdr:nvSpPr>
          <xdr:spPr>
            <a:xfrm>
              <a:off x="2490499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186" name="Straight Connector 185"/>
            <xdr:cNvCxnSpPr>
              <a:cxnSpLocks noChangeAspect="1"/>
            </xdr:cNvCxnSpPr>
          </xdr:nvCxnSpPr>
          <xdr:spPr>
            <a:xfrm flipH="1">
              <a:off x="2572743" y="308164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7" name="Straight Connector 186"/>
            <xdr:cNvCxnSpPr>
              <a:cxnSpLocks noChangeAspect="1"/>
            </xdr:cNvCxnSpPr>
          </xdr:nvCxnSpPr>
          <xdr:spPr>
            <a:xfrm flipH="1">
              <a:off x="2878285" y="350072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88" name="Rectangle 187"/>
            <xdr:cNvSpPr/>
          </xdr:nvSpPr>
          <xdr:spPr>
            <a:xfrm>
              <a:off x="2794846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189" name="Straight Connector 188"/>
            <xdr:cNvCxnSpPr>
              <a:cxnSpLocks noChangeAspect="1"/>
            </xdr:cNvCxnSpPr>
          </xdr:nvCxnSpPr>
          <xdr:spPr>
            <a:xfrm flipH="1">
              <a:off x="2877090" y="308166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90" name="Rectangle 189"/>
            <xdr:cNvSpPr/>
          </xdr:nvSpPr>
          <xdr:spPr>
            <a:xfrm>
              <a:off x="4693373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191" name="Straight Connector 190"/>
            <xdr:cNvCxnSpPr>
              <a:cxnSpLocks noChangeAspect="1"/>
            </xdr:cNvCxnSpPr>
          </xdr:nvCxnSpPr>
          <xdr:spPr>
            <a:xfrm flipH="1">
              <a:off x="4759289" y="3082622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92" name="Rectangle 191"/>
            <xdr:cNvSpPr/>
          </xdr:nvSpPr>
          <xdr:spPr>
            <a:xfrm>
              <a:off x="5017217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193" name="Straight Connector 192"/>
            <xdr:cNvCxnSpPr>
              <a:cxnSpLocks noChangeAspect="1"/>
            </xdr:cNvCxnSpPr>
          </xdr:nvCxnSpPr>
          <xdr:spPr>
            <a:xfrm flipH="1">
              <a:off x="5099461" y="3088070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94" name="Rectangle 193"/>
            <xdr:cNvSpPr/>
          </xdr:nvSpPr>
          <xdr:spPr>
            <a:xfrm>
              <a:off x="5321564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195" name="Straight Connector 194"/>
            <xdr:cNvCxnSpPr>
              <a:cxnSpLocks noChangeAspect="1"/>
            </xdr:cNvCxnSpPr>
          </xdr:nvCxnSpPr>
          <xdr:spPr>
            <a:xfrm flipH="1">
              <a:off x="5403808" y="3088090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96" name="TextBox 183"/>
            <xdr:cNvSpPr txBox="1"/>
          </xdr:nvSpPr>
          <xdr:spPr>
            <a:xfrm>
              <a:off x="1700636" y="3978381"/>
              <a:ext cx="5544000" cy="276999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wrap="square" lIns="18000" rIns="18000" rtlCol="0">
              <a:spAutoFit/>
            </a:bodyPr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sv-SE" sz="1200">
                  <a:latin typeface="+mn-lt"/>
                </a:rPr>
                <a:t>16:0  15:0  14:0  13:0  12:0 11:0 10:0  9:0   8:0   7:0    6:0   5:0    4:0   3:0    2:0   1:0    0:0</a:t>
              </a:r>
            </a:p>
          </xdr:txBody>
        </xdr:sp>
        <xdr:cxnSp macro="">
          <xdr:nvCxnSpPr>
            <xdr:cNvPr id="197" name="Straight Connector 196"/>
            <xdr:cNvCxnSpPr>
              <a:cxnSpLocks noChangeAspect="1"/>
            </xdr:cNvCxnSpPr>
          </xdr:nvCxnSpPr>
          <xdr:spPr>
            <a:xfrm flipH="1">
              <a:off x="4158104" y="3509498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98" name="Flowchart: Alternate Process 197"/>
            <xdr:cNvSpPr/>
          </xdr:nvSpPr>
          <xdr:spPr>
            <a:xfrm>
              <a:off x="1700636" y="1608359"/>
              <a:ext cx="5544000" cy="277586"/>
            </a:xfrm>
            <a:prstGeom prst="flowChartAlternateProcess">
              <a:avLst/>
            </a:prstGeom>
            <a:solidFill>
              <a:schemeClr val="bg1"/>
            </a:solidFill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108000" tIns="36000" rIns="18000" bIns="3600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1200">
                  <a:solidFill>
                    <a:schemeClr val="tx1"/>
                  </a:solidFill>
                </a:rPr>
                <a:t>16     15     14    13     12     11    10      9       8       7       6      5       4       3       2       1:0    CIN</a:t>
              </a:r>
            </a:p>
          </xdr:txBody>
        </xdr:sp>
        <xdr:sp macro="" textlink="">
          <xdr:nvSpPr>
            <xdr:cNvPr id="199" name="Rectangle 198"/>
            <xdr:cNvSpPr/>
          </xdr:nvSpPr>
          <xdr:spPr>
            <a:xfrm>
              <a:off x="6283679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200" name="Rectangle 199"/>
            <xdr:cNvSpPr/>
          </xdr:nvSpPr>
          <xdr:spPr>
            <a:xfrm>
              <a:off x="3120130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201" name="Rectangle 200"/>
            <xdr:cNvSpPr/>
          </xdr:nvSpPr>
          <xdr:spPr>
            <a:xfrm>
              <a:off x="2158491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202" name="Rectangle 201"/>
            <xdr:cNvSpPr/>
          </xdr:nvSpPr>
          <xdr:spPr>
            <a:xfrm>
              <a:off x="3434141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203" name="Rectangle 202"/>
            <xdr:cNvSpPr/>
          </xdr:nvSpPr>
          <xdr:spPr>
            <a:xfrm>
              <a:off x="2482335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204" name="Rectangle 203"/>
            <xdr:cNvSpPr/>
          </xdr:nvSpPr>
          <xdr:spPr>
            <a:xfrm>
              <a:off x="3749821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205" name="Rectangle 204"/>
            <xdr:cNvSpPr/>
          </xdr:nvSpPr>
          <xdr:spPr>
            <a:xfrm>
              <a:off x="2804205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206" name="Rectangle 205"/>
            <xdr:cNvSpPr/>
          </xdr:nvSpPr>
          <xdr:spPr>
            <a:xfrm>
              <a:off x="4073665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247650</xdr:colOff>
      <xdr:row>21</xdr:row>
      <xdr:rowOff>57150</xdr:rowOff>
    </xdr:from>
    <xdr:to>
      <xdr:col>38</xdr:col>
      <xdr:colOff>147646</xdr:colOff>
      <xdr:row>37</xdr:row>
      <xdr:rowOff>135085</xdr:rowOff>
    </xdr:to>
    <xdr:grpSp>
      <xdr:nvGrpSpPr>
        <xdr:cNvPr id="8" name="Group 7"/>
        <xdr:cNvGrpSpPr/>
      </xdr:nvGrpSpPr>
      <xdr:grpSpPr>
        <a:xfrm>
          <a:off x="9010650" y="4352925"/>
          <a:ext cx="5767396" cy="3125935"/>
          <a:chOff x="1605782" y="1510387"/>
          <a:chExt cx="5767396" cy="3125935"/>
        </a:xfrm>
      </xdr:grpSpPr>
      <xdr:sp macro="" textlink="">
        <xdr:nvSpPr>
          <xdr:cNvPr id="9" name="Rounded Rectangle 8"/>
          <xdr:cNvSpPr/>
        </xdr:nvSpPr>
        <xdr:spPr>
          <a:xfrm>
            <a:off x="1605782" y="1510387"/>
            <a:ext cx="5767396" cy="3004463"/>
          </a:xfrm>
          <a:prstGeom prst="round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sv-SE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sv-SE"/>
          </a:p>
        </xdr:txBody>
      </xdr:sp>
      <xdr:pic>
        <xdr:nvPicPr>
          <xdr:cNvPr id="10" name="Picture 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29746" y="4257145"/>
            <a:ext cx="4619625" cy="37917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1" name="Group 10"/>
          <xdr:cNvGrpSpPr/>
        </xdr:nvGrpSpPr>
        <xdr:grpSpPr>
          <a:xfrm>
            <a:off x="1700636" y="1608359"/>
            <a:ext cx="5544000" cy="2647021"/>
            <a:chOff x="1700636" y="1608359"/>
            <a:chExt cx="5544000" cy="2647021"/>
          </a:xfrm>
        </xdr:grpSpPr>
        <xdr:cxnSp macro="">
          <xdr:nvCxnSpPr>
            <xdr:cNvPr id="12" name="Straight Connector 11"/>
            <xdr:cNvCxnSpPr/>
          </xdr:nvCxnSpPr>
          <xdr:spPr>
            <a:xfrm>
              <a:off x="1926771" y="1885946"/>
              <a:ext cx="0" cy="216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13" name="Group 12"/>
            <xdr:cNvGrpSpPr/>
          </xdr:nvGrpSpPr>
          <xdr:grpSpPr>
            <a:xfrm>
              <a:off x="2242451" y="1885946"/>
              <a:ext cx="3801949" cy="2160000"/>
              <a:chOff x="2242451" y="1885946"/>
              <a:chExt cx="3801949" cy="2105129"/>
            </a:xfrm>
          </xdr:grpSpPr>
          <xdr:cxnSp macro="">
            <xdr:nvCxnSpPr>
              <xdr:cNvPr id="129" name="Straight Connector 128"/>
              <xdr:cNvCxnSpPr/>
            </xdr:nvCxnSpPr>
            <xdr:spPr>
              <a:xfrm>
                <a:off x="2242451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0" name="Straight Connector 129"/>
              <xdr:cNvCxnSpPr/>
            </xdr:nvCxnSpPr>
            <xdr:spPr>
              <a:xfrm>
                <a:off x="28764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1" name="Straight Connector 130"/>
              <xdr:cNvCxnSpPr/>
            </xdr:nvCxnSpPr>
            <xdr:spPr>
              <a:xfrm>
                <a:off x="35100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2" name="Straight Connector 131"/>
              <xdr:cNvCxnSpPr/>
            </xdr:nvCxnSpPr>
            <xdr:spPr>
              <a:xfrm>
                <a:off x="41436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3" name="Straight Connector 132"/>
              <xdr:cNvCxnSpPr/>
            </xdr:nvCxnSpPr>
            <xdr:spPr>
              <a:xfrm>
                <a:off x="47772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4" name="Straight Connector 133"/>
              <xdr:cNvCxnSpPr/>
            </xdr:nvCxnSpPr>
            <xdr:spPr>
              <a:xfrm>
                <a:off x="54108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5" name="Straight Connector 134"/>
              <xdr:cNvCxnSpPr/>
            </xdr:nvCxnSpPr>
            <xdr:spPr>
              <a:xfrm>
                <a:off x="60444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20" name="Group 19"/>
            <xdr:cNvGrpSpPr/>
          </xdr:nvGrpSpPr>
          <xdr:grpSpPr>
            <a:xfrm>
              <a:off x="2559600" y="1885946"/>
              <a:ext cx="3801600" cy="2160000"/>
              <a:chOff x="2559600" y="1885946"/>
              <a:chExt cx="3801600" cy="801093"/>
            </a:xfrm>
          </xdr:grpSpPr>
          <xdr:cxnSp macro="">
            <xdr:nvCxnSpPr>
              <xdr:cNvPr id="125" name="Straight Connector 124"/>
              <xdr:cNvCxnSpPr/>
            </xdr:nvCxnSpPr>
            <xdr:spPr>
              <a:xfrm>
                <a:off x="2559600" y="1885946"/>
                <a:ext cx="0" cy="801093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6" name="Straight Connector 125"/>
              <xdr:cNvCxnSpPr/>
            </xdr:nvCxnSpPr>
            <xdr:spPr>
              <a:xfrm>
                <a:off x="3826800" y="1885946"/>
                <a:ext cx="0" cy="801093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7" name="Straight Connector 126"/>
              <xdr:cNvCxnSpPr/>
            </xdr:nvCxnSpPr>
            <xdr:spPr>
              <a:xfrm>
                <a:off x="5094000" y="1885946"/>
                <a:ext cx="0" cy="801093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8" name="Straight Connector 127"/>
              <xdr:cNvCxnSpPr/>
            </xdr:nvCxnSpPr>
            <xdr:spPr>
              <a:xfrm>
                <a:off x="6361200" y="1885946"/>
                <a:ext cx="0" cy="801093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21" name="Straight Connector 20"/>
            <xdr:cNvCxnSpPr/>
          </xdr:nvCxnSpPr>
          <xdr:spPr>
            <a:xfrm>
              <a:off x="6678000" y="1885946"/>
              <a:ext cx="0" cy="216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22" name="Group 21"/>
            <xdr:cNvGrpSpPr/>
          </xdr:nvGrpSpPr>
          <xdr:grpSpPr>
            <a:xfrm>
              <a:off x="3192028" y="1885945"/>
              <a:ext cx="3802772" cy="2190658"/>
              <a:chOff x="3192028" y="1908679"/>
              <a:chExt cx="3802772" cy="2165749"/>
            </a:xfrm>
          </xdr:grpSpPr>
          <xdr:cxnSp macro="">
            <xdr:nvCxnSpPr>
              <xdr:cNvPr id="121" name="Straight Connector 120"/>
              <xdr:cNvCxnSpPr/>
            </xdr:nvCxnSpPr>
            <xdr:spPr>
              <a:xfrm>
                <a:off x="3192028" y="1908679"/>
                <a:ext cx="0" cy="213544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2" name="Straight Connector 121"/>
              <xdr:cNvCxnSpPr/>
            </xdr:nvCxnSpPr>
            <xdr:spPr>
              <a:xfrm>
                <a:off x="4460400" y="1938989"/>
                <a:ext cx="0" cy="213543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3" name="Straight Connector 122"/>
              <xdr:cNvCxnSpPr/>
            </xdr:nvCxnSpPr>
            <xdr:spPr>
              <a:xfrm>
                <a:off x="5727600" y="1923834"/>
                <a:ext cx="0" cy="213543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4" name="Straight Connector 123"/>
              <xdr:cNvCxnSpPr/>
            </xdr:nvCxnSpPr>
            <xdr:spPr>
              <a:xfrm>
                <a:off x="6994800" y="1916257"/>
                <a:ext cx="0" cy="213543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3" name="Rectangle 22"/>
            <xdr:cNvSpPr/>
          </xdr:nvSpPr>
          <xdr:spPr>
            <a:xfrm>
              <a:off x="1845129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24" name="Rectangle 23"/>
            <xdr:cNvSpPr/>
          </xdr:nvSpPr>
          <xdr:spPr>
            <a:xfrm>
              <a:off x="2483286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25" name="Rectangle 24"/>
            <xdr:cNvSpPr/>
          </xdr:nvSpPr>
          <xdr:spPr>
            <a:xfrm>
              <a:off x="3111914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26" name="Rectangle 25"/>
            <xdr:cNvSpPr/>
          </xdr:nvSpPr>
          <xdr:spPr>
            <a:xfrm>
              <a:off x="3750071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27" name="Rectangle 26"/>
            <xdr:cNvSpPr/>
          </xdr:nvSpPr>
          <xdr:spPr>
            <a:xfrm>
              <a:off x="4378036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28" name="Rectangle 27"/>
            <xdr:cNvSpPr/>
          </xdr:nvSpPr>
          <xdr:spPr>
            <a:xfrm>
              <a:off x="5016894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29" name="Rectangle 28"/>
            <xdr:cNvSpPr/>
          </xdr:nvSpPr>
          <xdr:spPr>
            <a:xfrm>
              <a:off x="5653686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30" name="Rectangle 29"/>
            <xdr:cNvSpPr/>
          </xdr:nvSpPr>
          <xdr:spPr>
            <a:xfrm>
              <a:off x="1851890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31" name="Rectangle 30"/>
            <xdr:cNvSpPr/>
          </xdr:nvSpPr>
          <xdr:spPr>
            <a:xfrm>
              <a:off x="3118675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32" name="Rectangle 31"/>
            <xdr:cNvSpPr/>
          </xdr:nvSpPr>
          <xdr:spPr>
            <a:xfrm>
              <a:off x="4378036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33" name="Rectangle 32"/>
            <xdr:cNvSpPr/>
          </xdr:nvSpPr>
          <xdr:spPr>
            <a:xfrm>
              <a:off x="5653686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grpSp>
          <xdr:nvGrpSpPr>
            <xdr:cNvPr id="34" name="Group 33"/>
            <xdr:cNvGrpSpPr/>
          </xdr:nvGrpSpPr>
          <xdr:grpSpPr>
            <a:xfrm>
              <a:off x="1918414" y="2220506"/>
              <a:ext cx="324000" cy="180000"/>
              <a:chOff x="1910250" y="2645034"/>
              <a:chExt cx="324000" cy="180000"/>
            </a:xfrm>
          </xdr:grpSpPr>
          <xdr:cxnSp macro="">
            <xdr:nvCxnSpPr>
              <xdr:cNvPr id="119" name="Straight Connector 118"/>
              <xdr:cNvCxnSpPr>
                <a:cxnSpLocks noChangeAspect="1"/>
              </xdr:cNvCxnSpPr>
            </xdr:nvCxnSpPr>
            <xdr:spPr>
              <a:xfrm flipH="1">
                <a:off x="1910250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0" name="Straight Connector 119"/>
              <xdr:cNvCxnSpPr>
                <a:cxnSpLocks/>
              </xdr:cNvCxnSpPr>
            </xdr:nvCxnSpPr>
            <xdr:spPr>
              <a:xfrm flipH="1">
                <a:off x="2090250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5" name="Group 34"/>
            <xdr:cNvGrpSpPr/>
          </xdr:nvGrpSpPr>
          <xdr:grpSpPr>
            <a:xfrm>
              <a:off x="2548407" y="2220506"/>
              <a:ext cx="324000" cy="180000"/>
              <a:chOff x="2540243" y="2645034"/>
              <a:chExt cx="324000" cy="180000"/>
            </a:xfrm>
          </xdr:grpSpPr>
          <xdr:cxnSp macro="">
            <xdr:nvCxnSpPr>
              <xdr:cNvPr id="117" name="Straight Connector 116"/>
              <xdr:cNvCxnSpPr>
                <a:cxnSpLocks noChangeAspect="1"/>
              </xdr:cNvCxnSpPr>
            </xdr:nvCxnSpPr>
            <xdr:spPr>
              <a:xfrm flipH="1">
                <a:off x="2540243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8" name="Straight Connector 117"/>
              <xdr:cNvCxnSpPr>
                <a:cxnSpLocks/>
              </xdr:cNvCxnSpPr>
            </xdr:nvCxnSpPr>
            <xdr:spPr>
              <a:xfrm flipH="1">
                <a:off x="2720243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6" name="Group 35"/>
            <xdr:cNvGrpSpPr/>
          </xdr:nvGrpSpPr>
          <xdr:grpSpPr>
            <a:xfrm>
              <a:off x="3171767" y="2220506"/>
              <a:ext cx="324000" cy="180000"/>
              <a:chOff x="3171767" y="2645034"/>
              <a:chExt cx="324000" cy="180000"/>
            </a:xfrm>
          </xdr:grpSpPr>
          <xdr:cxnSp macro="">
            <xdr:nvCxnSpPr>
              <xdr:cNvPr id="115" name="Straight Connector 114"/>
              <xdr:cNvCxnSpPr>
                <a:cxnSpLocks noChangeAspect="1"/>
              </xdr:cNvCxnSpPr>
            </xdr:nvCxnSpPr>
            <xdr:spPr>
              <a:xfrm flipH="1">
                <a:off x="3171767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6" name="Straight Connector 115"/>
              <xdr:cNvCxnSpPr>
                <a:cxnSpLocks/>
              </xdr:cNvCxnSpPr>
            </xdr:nvCxnSpPr>
            <xdr:spPr>
              <a:xfrm flipH="1">
                <a:off x="3351767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7" name="Group 36"/>
            <xdr:cNvGrpSpPr/>
          </xdr:nvGrpSpPr>
          <xdr:grpSpPr>
            <a:xfrm>
              <a:off x="3809924" y="2220506"/>
              <a:ext cx="324000" cy="180000"/>
              <a:chOff x="3801760" y="2645034"/>
              <a:chExt cx="324000" cy="180000"/>
            </a:xfrm>
          </xdr:grpSpPr>
          <xdr:cxnSp macro="">
            <xdr:nvCxnSpPr>
              <xdr:cNvPr id="113" name="Straight Connector 112"/>
              <xdr:cNvCxnSpPr>
                <a:cxnSpLocks noChangeAspect="1"/>
              </xdr:cNvCxnSpPr>
            </xdr:nvCxnSpPr>
            <xdr:spPr>
              <a:xfrm flipH="1">
                <a:off x="3801760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4" name="Straight Connector 113"/>
              <xdr:cNvCxnSpPr>
                <a:cxnSpLocks/>
              </xdr:cNvCxnSpPr>
            </xdr:nvCxnSpPr>
            <xdr:spPr>
              <a:xfrm flipH="1">
                <a:off x="3981760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8" name="Group 37"/>
            <xdr:cNvGrpSpPr/>
          </xdr:nvGrpSpPr>
          <xdr:grpSpPr>
            <a:xfrm>
              <a:off x="4439559" y="2220506"/>
              <a:ext cx="324000" cy="180000"/>
              <a:chOff x="4423231" y="2645034"/>
              <a:chExt cx="324000" cy="180000"/>
            </a:xfrm>
          </xdr:grpSpPr>
          <xdr:cxnSp macro="">
            <xdr:nvCxnSpPr>
              <xdr:cNvPr id="111" name="Straight Connector 110"/>
              <xdr:cNvCxnSpPr>
                <a:cxnSpLocks noChangeAspect="1"/>
              </xdr:cNvCxnSpPr>
            </xdr:nvCxnSpPr>
            <xdr:spPr>
              <a:xfrm flipH="1">
                <a:off x="4423231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2" name="Straight Connector 111"/>
              <xdr:cNvCxnSpPr>
                <a:cxnSpLocks/>
              </xdr:cNvCxnSpPr>
            </xdr:nvCxnSpPr>
            <xdr:spPr>
              <a:xfrm flipH="1">
                <a:off x="4603231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9" name="Group 38"/>
            <xdr:cNvGrpSpPr/>
          </xdr:nvGrpSpPr>
          <xdr:grpSpPr>
            <a:xfrm>
              <a:off x="5085880" y="2220506"/>
              <a:ext cx="324000" cy="180000"/>
              <a:chOff x="5053224" y="2645034"/>
              <a:chExt cx="324000" cy="180000"/>
            </a:xfrm>
          </xdr:grpSpPr>
          <xdr:cxnSp macro="">
            <xdr:nvCxnSpPr>
              <xdr:cNvPr id="109" name="Straight Connector 108"/>
              <xdr:cNvCxnSpPr>
                <a:cxnSpLocks noChangeAspect="1"/>
              </xdr:cNvCxnSpPr>
            </xdr:nvCxnSpPr>
            <xdr:spPr>
              <a:xfrm flipH="1">
                <a:off x="5053224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0" name="Straight Connector 109"/>
              <xdr:cNvCxnSpPr>
                <a:cxnSpLocks/>
              </xdr:cNvCxnSpPr>
            </xdr:nvCxnSpPr>
            <xdr:spPr>
              <a:xfrm flipH="1">
                <a:off x="5233224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0" name="Group 39"/>
            <xdr:cNvGrpSpPr/>
          </xdr:nvGrpSpPr>
          <xdr:grpSpPr>
            <a:xfrm>
              <a:off x="5717404" y="2220506"/>
              <a:ext cx="324000" cy="180000"/>
              <a:chOff x="5684748" y="2645034"/>
              <a:chExt cx="324000" cy="180000"/>
            </a:xfrm>
          </xdr:grpSpPr>
          <xdr:cxnSp macro="">
            <xdr:nvCxnSpPr>
              <xdr:cNvPr id="107" name="Straight Connector 106"/>
              <xdr:cNvCxnSpPr>
                <a:cxnSpLocks noChangeAspect="1"/>
              </xdr:cNvCxnSpPr>
            </xdr:nvCxnSpPr>
            <xdr:spPr>
              <a:xfrm flipH="1">
                <a:off x="5684748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8" name="Straight Connector 107"/>
              <xdr:cNvCxnSpPr>
                <a:cxnSpLocks/>
              </xdr:cNvCxnSpPr>
            </xdr:nvCxnSpPr>
            <xdr:spPr>
              <a:xfrm flipH="1">
                <a:off x="5864748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1" name="Group 40"/>
            <xdr:cNvGrpSpPr/>
          </xdr:nvGrpSpPr>
          <xdr:grpSpPr>
            <a:xfrm>
              <a:off x="6347701" y="2220506"/>
              <a:ext cx="324000" cy="180000"/>
              <a:chOff x="5684748" y="2645034"/>
              <a:chExt cx="324000" cy="180000"/>
            </a:xfrm>
          </xdr:grpSpPr>
          <xdr:cxnSp macro="">
            <xdr:nvCxnSpPr>
              <xdr:cNvPr id="105" name="Straight Connector 104"/>
              <xdr:cNvCxnSpPr>
                <a:cxnSpLocks noChangeAspect="1"/>
              </xdr:cNvCxnSpPr>
            </xdr:nvCxnSpPr>
            <xdr:spPr>
              <a:xfrm flipH="1">
                <a:off x="5684748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6" name="Straight Connector 105"/>
              <xdr:cNvCxnSpPr>
                <a:cxnSpLocks/>
              </xdr:cNvCxnSpPr>
            </xdr:nvCxnSpPr>
            <xdr:spPr>
              <a:xfrm flipH="1">
                <a:off x="5864748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2" name="Group 41"/>
            <xdr:cNvGrpSpPr/>
          </xdr:nvGrpSpPr>
          <xdr:grpSpPr>
            <a:xfrm>
              <a:off x="1914643" y="2646219"/>
              <a:ext cx="648000" cy="180000"/>
              <a:chOff x="1914643" y="3111567"/>
              <a:chExt cx="648000" cy="180000"/>
            </a:xfrm>
          </xdr:grpSpPr>
          <xdr:cxnSp macro="">
            <xdr:nvCxnSpPr>
              <xdr:cNvPr id="103" name="Straight Connector 102"/>
              <xdr:cNvCxnSpPr>
                <a:cxnSpLocks noChangeAspect="1"/>
              </xdr:cNvCxnSpPr>
            </xdr:nvCxnSpPr>
            <xdr:spPr>
              <a:xfrm flipH="1">
                <a:off x="1914643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4" name="Straight Connector 103"/>
              <xdr:cNvCxnSpPr>
                <a:cxnSpLocks/>
              </xdr:cNvCxnSpPr>
            </xdr:nvCxnSpPr>
            <xdr:spPr>
              <a:xfrm flipH="1">
                <a:off x="2094643" y="3111567"/>
                <a:ext cx="46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3" name="Group 42"/>
            <xdr:cNvGrpSpPr/>
          </xdr:nvGrpSpPr>
          <xdr:grpSpPr>
            <a:xfrm>
              <a:off x="3176160" y="2646219"/>
              <a:ext cx="648000" cy="180000"/>
              <a:chOff x="3176160" y="3111567"/>
              <a:chExt cx="648000" cy="180000"/>
            </a:xfrm>
          </xdr:grpSpPr>
          <xdr:cxnSp macro="">
            <xdr:nvCxnSpPr>
              <xdr:cNvPr id="101" name="Straight Connector 100"/>
              <xdr:cNvCxnSpPr>
                <a:cxnSpLocks noChangeAspect="1"/>
              </xdr:cNvCxnSpPr>
            </xdr:nvCxnSpPr>
            <xdr:spPr>
              <a:xfrm flipH="1">
                <a:off x="3176160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2" name="Straight Connector 101"/>
              <xdr:cNvCxnSpPr>
                <a:cxnSpLocks/>
              </xdr:cNvCxnSpPr>
            </xdr:nvCxnSpPr>
            <xdr:spPr>
              <a:xfrm flipH="1">
                <a:off x="3356160" y="3111567"/>
                <a:ext cx="46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4" name="Group 43"/>
            <xdr:cNvGrpSpPr/>
          </xdr:nvGrpSpPr>
          <xdr:grpSpPr>
            <a:xfrm>
              <a:off x="4443952" y="2646219"/>
              <a:ext cx="648000" cy="180000"/>
              <a:chOff x="4427624" y="3111567"/>
              <a:chExt cx="648000" cy="180000"/>
            </a:xfrm>
          </xdr:grpSpPr>
          <xdr:cxnSp macro="">
            <xdr:nvCxnSpPr>
              <xdr:cNvPr id="99" name="Straight Connector 98"/>
              <xdr:cNvCxnSpPr>
                <a:cxnSpLocks noChangeAspect="1"/>
              </xdr:cNvCxnSpPr>
            </xdr:nvCxnSpPr>
            <xdr:spPr>
              <a:xfrm flipH="1">
                <a:off x="4427624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0" name="Straight Connector 99"/>
              <xdr:cNvCxnSpPr>
                <a:cxnSpLocks/>
              </xdr:cNvCxnSpPr>
            </xdr:nvCxnSpPr>
            <xdr:spPr>
              <a:xfrm flipH="1">
                <a:off x="4607624" y="3111567"/>
                <a:ext cx="46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5" name="Group 44"/>
            <xdr:cNvGrpSpPr/>
          </xdr:nvGrpSpPr>
          <xdr:grpSpPr>
            <a:xfrm>
              <a:off x="5705469" y="2646219"/>
              <a:ext cx="648000" cy="180000"/>
              <a:chOff x="5689141" y="3111567"/>
              <a:chExt cx="648000" cy="180000"/>
            </a:xfrm>
          </xdr:grpSpPr>
          <xdr:cxnSp macro="">
            <xdr:nvCxnSpPr>
              <xdr:cNvPr id="97" name="Straight Connector 96"/>
              <xdr:cNvCxnSpPr>
                <a:cxnSpLocks noChangeAspect="1"/>
              </xdr:cNvCxnSpPr>
            </xdr:nvCxnSpPr>
            <xdr:spPr>
              <a:xfrm flipH="1">
                <a:off x="5689141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8" name="Straight Connector 97"/>
              <xdr:cNvCxnSpPr>
                <a:cxnSpLocks/>
              </xdr:cNvCxnSpPr>
            </xdr:nvCxnSpPr>
            <xdr:spPr>
              <a:xfrm flipH="1">
                <a:off x="5869141" y="3111567"/>
                <a:ext cx="46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46" name="Rectangle 45"/>
            <xdr:cNvSpPr/>
          </xdr:nvSpPr>
          <xdr:spPr>
            <a:xfrm>
              <a:off x="4378036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grpSp>
          <xdr:nvGrpSpPr>
            <xdr:cNvPr id="47" name="Group 46"/>
            <xdr:cNvGrpSpPr/>
          </xdr:nvGrpSpPr>
          <xdr:grpSpPr>
            <a:xfrm>
              <a:off x="4446397" y="3077932"/>
              <a:ext cx="1278000" cy="180000"/>
              <a:chOff x="4427624" y="3111567"/>
              <a:chExt cx="1278000" cy="180000"/>
            </a:xfrm>
          </xdr:grpSpPr>
          <xdr:cxnSp macro="">
            <xdr:nvCxnSpPr>
              <xdr:cNvPr id="95" name="Straight Connector 94"/>
              <xdr:cNvCxnSpPr>
                <a:cxnSpLocks noChangeAspect="1"/>
              </xdr:cNvCxnSpPr>
            </xdr:nvCxnSpPr>
            <xdr:spPr>
              <a:xfrm flipH="1">
                <a:off x="4427624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6" name="Straight Connector 95"/>
              <xdr:cNvCxnSpPr>
                <a:cxnSpLocks/>
              </xdr:cNvCxnSpPr>
            </xdr:nvCxnSpPr>
            <xdr:spPr>
              <a:xfrm flipH="1">
                <a:off x="4607624" y="3111567"/>
                <a:ext cx="109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48" name="Rectangle 47"/>
            <xdr:cNvSpPr/>
          </xdr:nvSpPr>
          <xdr:spPr>
            <a:xfrm>
              <a:off x="1844480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grpSp>
          <xdr:nvGrpSpPr>
            <xdr:cNvPr id="49" name="Group 48"/>
            <xdr:cNvGrpSpPr/>
          </xdr:nvGrpSpPr>
          <xdr:grpSpPr>
            <a:xfrm>
              <a:off x="1912841" y="3075216"/>
              <a:ext cx="1278000" cy="180000"/>
              <a:chOff x="4427624" y="3111567"/>
              <a:chExt cx="1278000" cy="180000"/>
            </a:xfrm>
          </xdr:grpSpPr>
          <xdr:cxnSp macro="">
            <xdr:nvCxnSpPr>
              <xdr:cNvPr id="93" name="Straight Connector 92"/>
              <xdr:cNvCxnSpPr>
                <a:cxnSpLocks noChangeAspect="1"/>
              </xdr:cNvCxnSpPr>
            </xdr:nvCxnSpPr>
            <xdr:spPr>
              <a:xfrm flipH="1">
                <a:off x="4427624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4" name="Straight Connector 93"/>
              <xdr:cNvCxnSpPr>
                <a:cxnSpLocks/>
              </xdr:cNvCxnSpPr>
            </xdr:nvCxnSpPr>
            <xdr:spPr>
              <a:xfrm flipH="1">
                <a:off x="4607624" y="3111567"/>
                <a:ext cx="109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50" name="Rectangle 49"/>
            <xdr:cNvSpPr/>
          </xdr:nvSpPr>
          <xdr:spPr>
            <a:xfrm>
              <a:off x="1844480" y="3618212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grpSp>
          <xdr:nvGrpSpPr>
            <xdr:cNvPr id="51" name="Group 50"/>
            <xdr:cNvGrpSpPr/>
          </xdr:nvGrpSpPr>
          <xdr:grpSpPr>
            <a:xfrm>
              <a:off x="1926724" y="3500723"/>
              <a:ext cx="2541840" cy="180000"/>
              <a:chOff x="4435788" y="3111567"/>
              <a:chExt cx="2541840" cy="180000"/>
            </a:xfrm>
          </xdr:grpSpPr>
          <xdr:cxnSp macro="">
            <xdr:nvCxnSpPr>
              <xdr:cNvPr id="91" name="Straight Connector 90"/>
              <xdr:cNvCxnSpPr>
                <a:cxnSpLocks noChangeAspect="1"/>
              </xdr:cNvCxnSpPr>
            </xdr:nvCxnSpPr>
            <xdr:spPr>
              <a:xfrm flipH="1">
                <a:off x="4435788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2" name="Straight Connector 91"/>
              <xdr:cNvCxnSpPr>
                <a:cxnSpLocks/>
              </xdr:cNvCxnSpPr>
            </xdr:nvCxnSpPr>
            <xdr:spPr>
              <a:xfrm flipH="1">
                <a:off x="4607624" y="3111567"/>
                <a:ext cx="2370004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52" name="Straight Connector 51"/>
            <xdr:cNvCxnSpPr>
              <a:cxnSpLocks noChangeAspect="1"/>
            </xdr:cNvCxnSpPr>
          </xdr:nvCxnSpPr>
          <xdr:spPr>
            <a:xfrm flipH="1">
              <a:off x="3196405" y="350072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53" name="Rectangle 52"/>
            <xdr:cNvSpPr/>
          </xdr:nvSpPr>
          <xdr:spPr>
            <a:xfrm>
              <a:off x="4701880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54" name="Rectangle 53"/>
            <xdr:cNvSpPr/>
          </xdr:nvSpPr>
          <xdr:spPr>
            <a:xfrm>
              <a:off x="5969366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55" name="Straight Connector 54"/>
            <xdr:cNvCxnSpPr>
              <a:cxnSpLocks noChangeAspect="1"/>
            </xdr:cNvCxnSpPr>
          </xdr:nvCxnSpPr>
          <xdr:spPr>
            <a:xfrm flipH="1">
              <a:off x="4792288" y="264350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" name="Straight Connector 55"/>
            <xdr:cNvCxnSpPr>
              <a:cxnSpLocks noChangeAspect="1"/>
            </xdr:cNvCxnSpPr>
          </xdr:nvCxnSpPr>
          <xdr:spPr>
            <a:xfrm flipH="1">
              <a:off x="6029313" y="264350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57" name="Rectangle 56"/>
            <xdr:cNvSpPr/>
          </xdr:nvSpPr>
          <xdr:spPr>
            <a:xfrm>
              <a:off x="2168324" y="2754107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58" name="Rectangle 57"/>
            <xdr:cNvSpPr/>
          </xdr:nvSpPr>
          <xdr:spPr>
            <a:xfrm>
              <a:off x="3435810" y="2754107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59" name="Straight Connector 58"/>
            <xdr:cNvCxnSpPr>
              <a:cxnSpLocks noChangeAspect="1"/>
            </xdr:cNvCxnSpPr>
          </xdr:nvCxnSpPr>
          <xdr:spPr>
            <a:xfrm flipH="1">
              <a:off x="2258732" y="2648951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Straight Connector 59"/>
            <xdr:cNvCxnSpPr>
              <a:cxnSpLocks noChangeAspect="1"/>
            </xdr:cNvCxnSpPr>
          </xdr:nvCxnSpPr>
          <xdr:spPr>
            <a:xfrm flipH="1">
              <a:off x="3495757" y="2648951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1" name="Straight Connector 60"/>
            <xdr:cNvCxnSpPr>
              <a:cxnSpLocks noChangeAspect="1"/>
            </xdr:cNvCxnSpPr>
          </xdr:nvCxnSpPr>
          <xdr:spPr>
            <a:xfrm flipH="1">
              <a:off x="2240735" y="3498602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2" name="Straight Connector 61"/>
            <xdr:cNvCxnSpPr>
              <a:cxnSpLocks noChangeAspect="1"/>
            </xdr:cNvCxnSpPr>
          </xdr:nvCxnSpPr>
          <xdr:spPr>
            <a:xfrm flipH="1">
              <a:off x="3518580" y="3498602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3" name="Straight Connector 62"/>
            <xdr:cNvCxnSpPr>
              <a:cxnSpLocks noChangeAspect="1"/>
            </xdr:cNvCxnSpPr>
          </xdr:nvCxnSpPr>
          <xdr:spPr>
            <a:xfrm flipH="1">
              <a:off x="2572743" y="3495886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4" name="Straight Connector 63"/>
            <xdr:cNvCxnSpPr>
              <a:cxnSpLocks noChangeAspect="1"/>
            </xdr:cNvCxnSpPr>
          </xdr:nvCxnSpPr>
          <xdr:spPr>
            <a:xfrm flipH="1">
              <a:off x="3834260" y="3504050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5" name="Rectangle 64"/>
            <xdr:cNvSpPr/>
          </xdr:nvSpPr>
          <xdr:spPr>
            <a:xfrm>
              <a:off x="2166655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grpSp>
          <xdr:nvGrpSpPr>
            <xdr:cNvPr id="66" name="Group 65"/>
            <xdr:cNvGrpSpPr/>
          </xdr:nvGrpSpPr>
          <xdr:grpSpPr>
            <a:xfrm>
              <a:off x="2232571" y="3076195"/>
              <a:ext cx="648000" cy="180000"/>
              <a:chOff x="4427624" y="3111567"/>
              <a:chExt cx="648000" cy="180000"/>
            </a:xfrm>
          </xdr:grpSpPr>
          <xdr:cxnSp macro="">
            <xdr:nvCxnSpPr>
              <xdr:cNvPr id="89" name="Straight Connector 88"/>
              <xdr:cNvCxnSpPr>
                <a:cxnSpLocks noChangeAspect="1"/>
              </xdr:cNvCxnSpPr>
            </xdr:nvCxnSpPr>
            <xdr:spPr>
              <a:xfrm flipH="1">
                <a:off x="4427624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0" name="Straight Connector 89"/>
              <xdr:cNvCxnSpPr>
                <a:cxnSpLocks/>
              </xdr:cNvCxnSpPr>
            </xdr:nvCxnSpPr>
            <xdr:spPr>
              <a:xfrm flipH="1">
                <a:off x="4607624" y="3111567"/>
                <a:ext cx="46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7" name="Rectangle 66"/>
            <xdr:cNvSpPr/>
          </xdr:nvSpPr>
          <xdr:spPr>
            <a:xfrm>
              <a:off x="2490499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68" name="Straight Connector 67"/>
            <xdr:cNvCxnSpPr>
              <a:cxnSpLocks noChangeAspect="1"/>
            </xdr:cNvCxnSpPr>
          </xdr:nvCxnSpPr>
          <xdr:spPr>
            <a:xfrm flipH="1">
              <a:off x="2572743" y="308164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" name="Straight Connector 68"/>
            <xdr:cNvCxnSpPr>
              <a:cxnSpLocks noChangeAspect="1"/>
            </xdr:cNvCxnSpPr>
          </xdr:nvCxnSpPr>
          <xdr:spPr>
            <a:xfrm flipH="1">
              <a:off x="2878285" y="350072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0" name="Rectangle 69"/>
            <xdr:cNvSpPr/>
          </xdr:nvSpPr>
          <xdr:spPr>
            <a:xfrm>
              <a:off x="2794846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71" name="Straight Connector 70"/>
            <xdr:cNvCxnSpPr>
              <a:cxnSpLocks noChangeAspect="1"/>
            </xdr:cNvCxnSpPr>
          </xdr:nvCxnSpPr>
          <xdr:spPr>
            <a:xfrm flipH="1">
              <a:off x="2877090" y="308166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2" name="Rectangle 71"/>
            <xdr:cNvSpPr/>
          </xdr:nvSpPr>
          <xdr:spPr>
            <a:xfrm>
              <a:off x="4693373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73" name="Straight Connector 72"/>
            <xdr:cNvCxnSpPr>
              <a:cxnSpLocks noChangeAspect="1"/>
            </xdr:cNvCxnSpPr>
          </xdr:nvCxnSpPr>
          <xdr:spPr>
            <a:xfrm flipH="1">
              <a:off x="4759289" y="3082622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4" name="Rectangle 73"/>
            <xdr:cNvSpPr/>
          </xdr:nvSpPr>
          <xdr:spPr>
            <a:xfrm>
              <a:off x="5017217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75" name="Straight Connector 74"/>
            <xdr:cNvCxnSpPr>
              <a:cxnSpLocks noChangeAspect="1"/>
            </xdr:cNvCxnSpPr>
          </xdr:nvCxnSpPr>
          <xdr:spPr>
            <a:xfrm flipH="1">
              <a:off x="5099461" y="3088070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6" name="Rectangle 75"/>
            <xdr:cNvSpPr/>
          </xdr:nvSpPr>
          <xdr:spPr>
            <a:xfrm>
              <a:off x="5321564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77" name="Straight Connector 76"/>
            <xdr:cNvCxnSpPr>
              <a:cxnSpLocks noChangeAspect="1"/>
            </xdr:cNvCxnSpPr>
          </xdr:nvCxnSpPr>
          <xdr:spPr>
            <a:xfrm flipH="1">
              <a:off x="5403808" y="3088090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8" name="TextBox 183"/>
            <xdr:cNvSpPr txBox="1"/>
          </xdr:nvSpPr>
          <xdr:spPr>
            <a:xfrm>
              <a:off x="1700636" y="3978381"/>
              <a:ext cx="5544000" cy="276999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wrap="square" lIns="18000" rIns="18000" rtlCol="0">
              <a:spAutoFit/>
            </a:bodyPr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sv-SE" sz="1200">
                  <a:latin typeface="+mn-lt"/>
                </a:rPr>
                <a:t>16:0  15:0  14:0  13:0  12:0 11:0 10:0  9:0   8:0   7:0    6:0   5:0    4:0   3:0    2:0   1:0    0:0</a:t>
              </a:r>
            </a:p>
          </xdr:txBody>
        </xdr:sp>
        <xdr:cxnSp macro="">
          <xdr:nvCxnSpPr>
            <xdr:cNvPr id="79" name="Straight Connector 78"/>
            <xdr:cNvCxnSpPr>
              <a:cxnSpLocks noChangeAspect="1"/>
            </xdr:cNvCxnSpPr>
          </xdr:nvCxnSpPr>
          <xdr:spPr>
            <a:xfrm flipH="1">
              <a:off x="4158104" y="3509498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0" name="Flowchart: Alternate Process 79"/>
            <xdr:cNvSpPr/>
          </xdr:nvSpPr>
          <xdr:spPr>
            <a:xfrm>
              <a:off x="1700636" y="1608359"/>
              <a:ext cx="5544000" cy="277586"/>
            </a:xfrm>
            <a:prstGeom prst="flowChartAlternateProcess">
              <a:avLst/>
            </a:prstGeom>
            <a:solidFill>
              <a:schemeClr val="bg1"/>
            </a:solidFill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108000" tIns="36000" rIns="18000" bIns="3600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1200">
                  <a:solidFill>
                    <a:schemeClr val="tx1"/>
                  </a:solidFill>
                </a:rPr>
                <a:t>16     15     14    13     12     11    10      9       8       7       6      5       4       3       2       1:0    CIN</a:t>
              </a:r>
            </a:p>
          </xdr:txBody>
        </xdr:sp>
        <xdr:sp macro="" textlink="">
          <xdr:nvSpPr>
            <xdr:cNvPr id="81" name="Rectangle 80"/>
            <xdr:cNvSpPr/>
          </xdr:nvSpPr>
          <xdr:spPr>
            <a:xfrm>
              <a:off x="6283679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82" name="Rectangle 81"/>
            <xdr:cNvSpPr/>
          </xdr:nvSpPr>
          <xdr:spPr>
            <a:xfrm>
              <a:off x="3120130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83" name="Rectangle 82"/>
            <xdr:cNvSpPr/>
          </xdr:nvSpPr>
          <xdr:spPr>
            <a:xfrm>
              <a:off x="2158491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84" name="Rectangle 83"/>
            <xdr:cNvSpPr/>
          </xdr:nvSpPr>
          <xdr:spPr>
            <a:xfrm>
              <a:off x="3434141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85" name="Rectangle 84"/>
            <xdr:cNvSpPr/>
          </xdr:nvSpPr>
          <xdr:spPr>
            <a:xfrm>
              <a:off x="2482335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86" name="Rectangle 85"/>
            <xdr:cNvSpPr/>
          </xdr:nvSpPr>
          <xdr:spPr>
            <a:xfrm>
              <a:off x="3749821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87" name="Rectangle 86"/>
            <xdr:cNvSpPr/>
          </xdr:nvSpPr>
          <xdr:spPr>
            <a:xfrm>
              <a:off x="2804205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88" name="Rectangle 87"/>
            <xdr:cNvSpPr/>
          </xdr:nvSpPr>
          <xdr:spPr>
            <a:xfrm>
              <a:off x="4073665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Relationship Id="rId6" Type="http://schemas.openxmlformats.org/officeDocument/2006/relationships/image" Target="../media/image8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7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6.xml"/><Relationship Id="rId6" Type="http://schemas.openxmlformats.org/officeDocument/2006/relationships/image" Target="../media/image10.emf"/><Relationship Id="rId5" Type="http://schemas.openxmlformats.org/officeDocument/2006/relationships/oleObject" Target="../embeddings/oleObject4.bin"/><Relationship Id="rId4" Type="http://schemas.openxmlformats.org/officeDocument/2006/relationships/image" Target="../media/image9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10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11.emf"/><Relationship Id="rId4" Type="http://schemas.openxmlformats.org/officeDocument/2006/relationships/oleObject" Target="../embeddings/oleObject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workbookViewId="0">
      <selection activeCell="M29" sqref="M29"/>
    </sheetView>
  </sheetViews>
  <sheetFormatPr defaultRowHeight="15" x14ac:dyDescent="0.25"/>
  <cols>
    <col min="1" max="41" width="5.7109375" customWidth="1"/>
  </cols>
  <sheetData>
    <row r="1" spans="1:36" ht="19.5" thickBot="1" x14ac:dyDescent="0.35">
      <c r="B1" s="21" t="s">
        <v>132</v>
      </c>
      <c r="C1" s="22"/>
      <c r="V1" s="5"/>
      <c r="W1" s="5"/>
    </row>
    <row r="2" spans="1:36" ht="15.75" x14ac:dyDescent="0.25">
      <c r="V2" s="5"/>
      <c r="W2" s="5"/>
      <c r="AA2" s="72" t="s">
        <v>41</v>
      </c>
      <c r="AB2" s="73" t="s">
        <v>41</v>
      </c>
      <c r="AC2" s="32" t="s">
        <v>41</v>
      </c>
      <c r="AD2" s="32" t="s">
        <v>41</v>
      </c>
      <c r="AE2" s="73" t="s">
        <v>41</v>
      </c>
      <c r="AF2" s="73" t="s">
        <v>41</v>
      </c>
      <c r="AG2" s="32" t="s">
        <v>41</v>
      </c>
      <c r="AH2" s="33" t="s">
        <v>41</v>
      </c>
      <c r="AI2" s="30"/>
    </row>
    <row r="3" spans="1:36" ht="15.75" x14ac:dyDescent="0.25">
      <c r="V3" s="5"/>
      <c r="W3" s="5"/>
      <c r="AA3" s="74" t="s">
        <v>12</v>
      </c>
      <c r="AB3" s="75" t="s">
        <v>13</v>
      </c>
      <c r="AC3" s="37" t="s">
        <v>14</v>
      </c>
      <c r="AD3" s="37" t="s">
        <v>15</v>
      </c>
      <c r="AE3" s="75" t="s">
        <v>16</v>
      </c>
      <c r="AF3" s="75" t="s">
        <v>17</v>
      </c>
      <c r="AG3" s="37" t="s">
        <v>18</v>
      </c>
      <c r="AH3" s="38" t="s">
        <v>19</v>
      </c>
      <c r="AI3" s="39"/>
    </row>
    <row r="4" spans="1:36" ht="16.5" thickBot="1" x14ac:dyDescent="0.3">
      <c r="Y4" t="s">
        <v>153</v>
      </c>
      <c r="AA4" s="87">
        <v>0</v>
      </c>
      <c r="AB4" s="86">
        <v>0</v>
      </c>
      <c r="AC4" s="88">
        <v>1</v>
      </c>
      <c r="AD4" s="88">
        <v>0</v>
      </c>
      <c r="AE4" s="86">
        <v>0</v>
      </c>
      <c r="AF4" s="86">
        <v>1</v>
      </c>
      <c r="AG4" s="88">
        <v>0</v>
      </c>
      <c r="AH4" s="89">
        <v>0</v>
      </c>
      <c r="AI4" s="39"/>
      <c r="AJ4" t="s">
        <v>158</v>
      </c>
    </row>
    <row r="5" spans="1:36" ht="15.95" customHeight="1" x14ac:dyDescent="0.25">
      <c r="A5" s="23"/>
      <c r="B5" s="23"/>
      <c r="C5" s="23" t="s">
        <v>38</v>
      </c>
      <c r="D5" s="23"/>
      <c r="E5" s="23"/>
      <c r="F5" s="23"/>
      <c r="G5" s="23"/>
      <c r="H5" s="24" t="s">
        <v>0</v>
      </c>
      <c r="I5" s="25"/>
      <c r="J5" s="127">
        <f>IF($M$5&gt;=0,0,1)</f>
        <v>1</v>
      </c>
      <c r="K5" s="50"/>
      <c r="L5" s="25" t="s">
        <v>1</v>
      </c>
      <c r="M5" s="26">
        <v>-100</v>
      </c>
      <c r="N5" s="27" t="s">
        <v>24</v>
      </c>
      <c r="O5" s="27" t="s">
        <v>22</v>
      </c>
      <c r="P5" s="23"/>
      <c r="Q5" s="23"/>
      <c r="R5" s="23"/>
      <c r="S5" s="23"/>
      <c r="T5" s="23"/>
      <c r="AA5" s="173" t="s">
        <v>159</v>
      </c>
      <c r="AB5" s="174"/>
      <c r="AC5" s="173" t="s">
        <v>159</v>
      </c>
      <c r="AD5" s="174"/>
      <c r="AE5" s="173" t="s">
        <v>159</v>
      </c>
      <c r="AF5" s="174"/>
      <c r="AG5" s="173" t="s">
        <v>159</v>
      </c>
      <c r="AH5" s="174"/>
      <c r="AI5" s="54" t="s">
        <v>155</v>
      </c>
      <c r="AJ5" t="s">
        <v>156</v>
      </c>
    </row>
    <row r="6" spans="1:36" ht="15.95" customHeight="1" x14ac:dyDescent="0.25">
      <c r="A6" s="23"/>
      <c r="B6" s="23"/>
      <c r="C6" s="23" t="s">
        <v>2</v>
      </c>
      <c r="D6" s="23"/>
      <c r="E6" s="23"/>
      <c r="F6" s="28">
        <v>1</v>
      </c>
      <c r="G6" s="23"/>
      <c r="H6" s="24" t="s">
        <v>3</v>
      </c>
      <c r="I6" s="25"/>
      <c r="J6" s="127">
        <f>IF($M$6&gt;=0,0,1)</f>
        <v>1</v>
      </c>
      <c r="K6" s="50"/>
      <c r="L6" s="25" t="s">
        <v>4</v>
      </c>
      <c r="M6" s="26">
        <v>-120</v>
      </c>
      <c r="N6" s="27" t="s">
        <v>24</v>
      </c>
      <c r="O6" s="23" t="s">
        <v>23</v>
      </c>
      <c r="P6" s="23"/>
      <c r="Q6" s="23"/>
      <c r="R6" s="23"/>
      <c r="S6" s="23"/>
      <c r="T6" s="23"/>
      <c r="AA6" s="167">
        <v>1</v>
      </c>
      <c r="AB6" s="168"/>
      <c r="AC6" s="165">
        <v>1</v>
      </c>
      <c r="AD6" s="166"/>
      <c r="AE6" s="167">
        <v>0</v>
      </c>
      <c r="AF6" s="168"/>
      <c r="AG6" s="165">
        <v>1</v>
      </c>
      <c r="AH6" s="166"/>
      <c r="AJ6" t="s">
        <v>157</v>
      </c>
    </row>
    <row r="7" spans="1:36" ht="15.9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 t="s">
        <v>5</v>
      </c>
      <c r="M7" s="29">
        <f>IF(F6,M5-M6,M5+M6)</f>
        <v>20</v>
      </c>
      <c r="N7" s="23"/>
      <c r="O7" s="23"/>
      <c r="P7" s="23"/>
      <c r="Q7" s="23"/>
      <c r="R7" s="23"/>
      <c r="S7" s="23"/>
      <c r="T7" s="23"/>
      <c r="AA7" s="167" t="s">
        <v>35</v>
      </c>
      <c r="AB7" s="168"/>
      <c r="AC7" s="165" t="s">
        <v>36</v>
      </c>
      <c r="AD7" s="166"/>
      <c r="AE7" s="167" t="s">
        <v>37</v>
      </c>
      <c r="AF7" s="168"/>
      <c r="AG7" s="175" t="s">
        <v>31</v>
      </c>
      <c r="AH7" s="176"/>
      <c r="AI7" s="43"/>
    </row>
    <row r="8" spans="1:36" ht="15.95" customHeight="1" thickBot="1" x14ac:dyDescent="0.3">
      <c r="B8" s="58" t="s">
        <v>50</v>
      </c>
      <c r="C8" s="58"/>
      <c r="D8" s="58"/>
      <c r="E8" s="58"/>
      <c r="F8" s="58"/>
      <c r="G8" s="58"/>
      <c r="H8" s="58"/>
      <c r="I8" s="45">
        <f>Q13+2*O13+4*M13+8*K13+16*I13+32*G13+64*E13-128*C13</f>
        <v>-1</v>
      </c>
      <c r="J8" s="58" t="s">
        <v>20</v>
      </c>
      <c r="K8" s="58"/>
      <c r="L8" s="58"/>
      <c r="M8" s="58"/>
      <c r="N8" s="46" t="str">
        <f>IF(I8=M7,"YES","NO")</f>
        <v>NO</v>
      </c>
      <c r="O8" s="58" t="s">
        <v>21</v>
      </c>
      <c r="P8" s="58"/>
      <c r="Q8" s="58"/>
      <c r="R8" s="43" t="str">
        <f>IF(C$11&lt;&gt;D$11,"NO",IF(AND(C$11=D$11,C$11=C$13),"NO","YES"))</f>
        <v>NO</v>
      </c>
      <c r="AA8" s="161" t="s">
        <v>41</v>
      </c>
      <c r="AB8" s="158"/>
      <c r="AC8" s="159" t="s">
        <v>41</v>
      </c>
      <c r="AD8" s="160"/>
      <c r="AE8" s="161" t="s">
        <v>41</v>
      </c>
      <c r="AF8" s="158"/>
      <c r="AG8" s="159" t="s">
        <v>41</v>
      </c>
      <c r="AH8" s="164"/>
      <c r="AI8" s="31"/>
    </row>
    <row r="9" spans="1:36" s="35" customFormat="1" ht="15.95" customHeight="1" x14ac:dyDescent="0.25">
      <c r="A9" s="30"/>
      <c r="B9" s="31"/>
      <c r="C9" s="72" t="s">
        <v>41</v>
      </c>
      <c r="D9" s="73" t="s">
        <v>41</v>
      </c>
      <c r="E9" s="32" t="s">
        <v>41</v>
      </c>
      <c r="F9" s="32" t="s">
        <v>41</v>
      </c>
      <c r="G9" s="73" t="s">
        <v>41</v>
      </c>
      <c r="H9" s="73" t="s">
        <v>41</v>
      </c>
      <c r="I9" s="32" t="s">
        <v>41</v>
      </c>
      <c r="J9" s="32" t="s">
        <v>41</v>
      </c>
      <c r="K9" s="73" t="s">
        <v>41</v>
      </c>
      <c r="L9" s="73" t="s">
        <v>41</v>
      </c>
      <c r="M9" s="32" t="s">
        <v>41</v>
      </c>
      <c r="N9" s="32" t="s">
        <v>41</v>
      </c>
      <c r="O9" s="73" t="s">
        <v>41</v>
      </c>
      <c r="P9" s="73" t="s">
        <v>41</v>
      </c>
      <c r="Q9" s="32" t="s">
        <v>41</v>
      </c>
      <c r="R9" s="33" t="s">
        <v>41</v>
      </c>
      <c r="S9" s="30"/>
      <c r="T9" s="31"/>
      <c r="U9" s="34"/>
    </row>
    <row r="10" spans="1:36" ht="15.95" customHeight="1" x14ac:dyDescent="0.25">
      <c r="A10" s="36"/>
      <c r="C10" s="74" t="s">
        <v>43</v>
      </c>
      <c r="D10" s="75" t="s">
        <v>44</v>
      </c>
      <c r="E10" s="37" t="s">
        <v>6</v>
      </c>
      <c r="F10" s="37" t="s">
        <v>7</v>
      </c>
      <c r="G10" s="75" t="s">
        <v>8</v>
      </c>
      <c r="H10" s="75" t="s">
        <v>9</v>
      </c>
      <c r="I10" s="37" t="s">
        <v>10</v>
      </c>
      <c r="J10" s="37" t="s">
        <v>11</v>
      </c>
      <c r="K10" s="75" t="s">
        <v>12</v>
      </c>
      <c r="L10" s="75" t="s">
        <v>13</v>
      </c>
      <c r="M10" s="37" t="s">
        <v>14</v>
      </c>
      <c r="N10" s="37" t="s">
        <v>15</v>
      </c>
      <c r="O10" s="75" t="s">
        <v>16</v>
      </c>
      <c r="P10" s="75" t="s">
        <v>17</v>
      </c>
      <c r="Q10" s="37" t="s">
        <v>18</v>
      </c>
      <c r="R10" s="38" t="s">
        <v>19</v>
      </c>
      <c r="S10" s="39"/>
      <c r="T10" s="80"/>
      <c r="U10" s="80"/>
    </row>
    <row r="11" spans="1:36" ht="15.95" customHeight="1" thickBot="1" x14ac:dyDescent="0.3">
      <c r="A11" s="36"/>
      <c r="C11" s="77">
        <f>IF($M$5&gt;=0,0,1)</f>
        <v>1</v>
      </c>
      <c r="D11" s="77">
        <f>IF($F$6,NOT(J6),J6)*1</f>
        <v>0</v>
      </c>
      <c r="E11" s="88">
        <f>IF($J$5,AND((256+$M$5)&gt;=64,ISODD((256+$M$5)/64)),AND($M$5&gt;=64,ISODD($M$5/64)))*1</f>
        <v>0</v>
      </c>
      <c r="F11" s="85">
        <f>IF($F$6,NOT(IF($J$6,AND((256+$M$6)&gt;=64,ISODD((256+$M$6)/64)),AND($M$6&gt;=64,ISODD($M$6/64)))),IF($J$6,AND((256+$M$6)&gt;=64,ISODD((256+$M$6)/64)),AND($M$6&gt;=64,ISODD($M$6/64))))*1</f>
        <v>1</v>
      </c>
      <c r="G11" s="86">
        <f>IF($J$5,AND((256+$M$5)&gt;=32,ISODD((256+$M$5)/32)),AND($M$5&gt;=32,ISODD($M$5/32)))*1</f>
        <v>0</v>
      </c>
      <c r="H11" s="86">
        <f>IF($F$6,NOT(IF($J$6,AND((256+$M$6)&gt;=32,ISODD((256+$M$6)/32)),AND($M$6&gt;=32,ISODD($M$6/32)))),IF($J$6,AND((256+$M$6)&gt;=32,ISODD((256+$M$6)/32)),AND($M$6&gt;=32,ISODD($M$6/32))))*1</f>
        <v>1</v>
      </c>
      <c r="I11" s="88">
        <f>IF($J$5,AND((256+$M$5)&gt;=16,ISODD((256+$M$5)/16)),AND($M$5&gt;=16,ISODD($M$5/16)))*1</f>
        <v>1</v>
      </c>
      <c r="J11" s="85">
        <f>IF($F$6,NOT(IF($J$6,AND((256+$M$6)&gt;=16,ISODD((256+$M$6)/16)),AND($M$6&gt;=16,ISODD($M$6/16)))),IF($J$6,AND((256+$M$6)&gt;=16,ISODD((256+$M$6)/16)),AND($M$6&gt;=16,ISODD($M$6/16))))*1</f>
        <v>1</v>
      </c>
      <c r="K11" s="86">
        <f>IF($J$5,AND((256+$M$5)&gt;=8,ISODD((256+$M$5)/8)),AND($M$5&gt;=8,ISODD($M$5/8)))*1</f>
        <v>1</v>
      </c>
      <c r="L11" s="86">
        <f>IF($F$6,NOT(IF($J$6,AND((256+$M$6)&gt;=8,ISODD((256+$M$6)/8)),AND($M$6&gt;=8,ISODD($M$6/8)))),IF($J$6,AND((256+$M$6)&gt;=8,ISODD((256+$M$6)/8)),AND($M$6&gt;=8,ISODD($M$6/8))))*1</f>
        <v>0</v>
      </c>
      <c r="M11" s="88">
        <f>IF($J$5,AND((256+$M$5)&gt;=4,ISODD((256+$M$5)/4)),AND($M$5&gt;=4,ISODD($M$5/4)))*1</f>
        <v>1</v>
      </c>
      <c r="N11" s="85">
        <f>IF($F$6,NOT(IF($J$6,AND((256+$M$6)&gt;=4,ISODD((256+$M$6)/4)),AND($M$6&gt;=4,ISODD($M$6/4)))),IF($J$6,AND((256+$M$6)&gt;=4,ISODD((256+$M$6)/4)),AND($M$6&gt;=4,ISODD($M$6/4))))*1</f>
        <v>1</v>
      </c>
      <c r="O11" s="86">
        <f>IF($J$5,AND((256+$M$5)&gt;=2,ISODD((256+$M$5)/2)),AND($M$5&gt;=2,ISODD($M$5/2)))*1</f>
        <v>0</v>
      </c>
      <c r="P11" s="86">
        <f>IF($F$6,NOT(IF($J$6,AND((256+$M$6)&gt;=2,ISODD((256+$M$6)/2)),AND($M$6&gt;=2,ISODD($M$6/2)))),IF($J$6,AND((256+$M$6)&gt;=2,ISODD((256+$M$6)/2)),AND($M$6&gt;=2,ISODD($M$6/2))))*1</f>
        <v>1</v>
      </c>
      <c r="Q11" s="88">
        <f>IF($J$5,ISODD(256+$M$5),ISODD($M$5))*1</f>
        <v>0</v>
      </c>
      <c r="R11" s="90">
        <f>IF($F$6,NOT(IF($J$6,ISODD(256+$M$6),ISODD($M$6))),IF($J$6,ISODD(256+$M$6),ISODD($M$6)))*1</f>
        <v>1</v>
      </c>
      <c r="S11" s="39"/>
      <c r="T11" s="80"/>
      <c r="U11" s="80"/>
    </row>
    <row r="12" spans="1:36" ht="15.95" customHeight="1" x14ac:dyDescent="0.25">
      <c r="A12" s="30"/>
      <c r="B12" s="68" t="s">
        <v>42</v>
      </c>
      <c r="C12" s="162"/>
      <c r="D12" s="163"/>
      <c r="E12" s="162"/>
      <c r="F12" s="163"/>
      <c r="G12" s="162"/>
      <c r="H12" s="163"/>
      <c r="I12" s="162"/>
      <c r="J12" s="163"/>
      <c r="K12" s="162"/>
      <c r="L12" s="163"/>
      <c r="M12" s="162"/>
      <c r="N12" s="163"/>
      <c r="O12" s="162"/>
      <c r="P12" s="163"/>
      <c r="Q12" s="162"/>
      <c r="R12" s="163"/>
      <c r="S12" s="69">
        <f>F6</f>
        <v>1</v>
      </c>
      <c r="T12" s="70" t="s">
        <v>154</v>
      </c>
    </row>
    <row r="13" spans="1:36" ht="15.95" customHeight="1" x14ac:dyDescent="0.25">
      <c r="A13" s="42"/>
      <c r="C13" s="171">
        <f t="shared" ref="C13" si="0">OR(AND(C11,D11,E12),AND(NOT(C12),OR(C11,D11,E12)))*1</f>
        <v>1</v>
      </c>
      <c r="D13" s="168"/>
      <c r="E13" s="170">
        <f t="shared" ref="E13" si="1">OR(AND(E11,F11,G12),AND(NOT(E12),OR(E11,F11,G12)))*1</f>
        <v>1</v>
      </c>
      <c r="F13" s="166"/>
      <c r="G13" s="171">
        <f t="shared" ref="G13" si="2">OR(AND(G11,H11,I12),AND(NOT(G12),OR(G11,H11,I12)))*1</f>
        <v>1</v>
      </c>
      <c r="H13" s="168"/>
      <c r="I13" s="170">
        <f t="shared" ref="I13" si="3">OR(AND(I11,J11,K12),AND(NOT(I12),OR(I11,J11,K12)))*1</f>
        <v>1</v>
      </c>
      <c r="J13" s="166"/>
      <c r="K13" s="171">
        <f t="shared" ref="K13" si="4">OR(AND(K11,L11,M12),AND(NOT(K12),OR(K11,L11,M12)))*1</f>
        <v>1</v>
      </c>
      <c r="L13" s="168"/>
      <c r="M13" s="170">
        <f t="shared" ref="M13" si="5">OR(AND(M11,N11,O12),AND(NOT(M12),OR(M11,N11,O12)))*1</f>
        <v>1</v>
      </c>
      <c r="N13" s="166"/>
      <c r="O13" s="171">
        <f>OR(AND(O11,P11,Q12),AND(NOT(O12),OR(O11,P11,Q12)))*1</f>
        <v>1</v>
      </c>
      <c r="P13" s="168"/>
      <c r="Q13" s="170">
        <f>OR(AND(Q11,R11,S12),AND(NOT(Q12),OR(Q11,R11,S12)))*1</f>
        <v>1</v>
      </c>
      <c r="R13" s="166"/>
      <c r="S13" s="40" t="s">
        <v>45</v>
      </c>
      <c r="U13" s="41"/>
    </row>
    <row r="14" spans="1:36" ht="15.95" customHeight="1" x14ac:dyDescent="0.25">
      <c r="A14" s="43"/>
      <c r="C14" s="172" t="s">
        <v>46</v>
      </c>
      <c r="D14" s="168"/>
      <c r="E14" s="165" t="s">
        <v>32</v>
      </c>
      <c r="F14" s="166"/>
      <c r="G14" s="167" t="s">
        <v>33</v>
      </c>
      <c r="H14" s="168"/>
      <c r="I14" s="165" t="s">
        <v>34</v>
      </c>
      <c r="J14" s="166"/>
      <c r="K14" s="167" t="s">
        <v>35</v>
      </c>
      <c r="L14" s="168"/>
      <c r="M14" s="165" t="s">
        <v>36</v>
      </c>
      <c r="N14" s="166"/>
      <c r="O14" s="167" t="s">
        <v>37</v>
      </c>
      <c r="P14" s="168"/>
      <c r="Q14" s="165" t="s">
        <v>31</v>
      </c>
      <c r="R14" s="169"/>
      <c r="S14" s="43"/>
      <c r="T14" s="19"/>
      <c r="U14" s="41"/>
    </row>
    <row r="15" spans="1:36" ht="15.95" customHeight="1" thickBot="1" x14ac:dyDescent="0.3">
      <c r="A15" s="43"/>
      <c r="C15" s="157" t="s">
        <v>41</v>
      </c>
      <c r="D15" s="158"/>
      <c r="E15" s="159" t="s">
        <v>41</v>
      </c>
      <c r="F15" s="160"/>
      <c r="G15" s="161" t="s">
        <v>41</v>
      </c>
      <c r="H15" s="158"/>
      <c r="I15" s="159" t="s">
        <v>41</v>
      </c>
      <c r="J15" s="160"/>
      <c r="K15" s="161" t="s">
        <v>41</v>
      </c>
      <c r="L15" s="158"/>
      <c r="M15" s="159" t="s">
        <v>41</v>
      </c>
      <c r="N15" s="160"/>
      <c r="O15" s="161" t="s">
        <v>41</v>
      </c>
      <c r="P15" s="158"/>
      <c r="Q15" s="159" t="s">
        <v>41</v>
      </c>
      <c r="R15" s="164"/>
      <c r="S15" s="31"/>
      <c r="T15" s="31"/>
      <c r="U15" s="34"/>
    </row>
    <row r="16" spans="1:36" ht="15.95" customHeight="1" x14ac:dyDescent="0.25">
      <c r="A16" s="3"/>
      <c r="B16" s="3"/>
      <c r="C16" s="44"/>
      <c r="D16" s="44"/>
      <c r="E16" s="44"/>
      <c r="F16" s="44"/>
      <c r="G16" s="44"/>
      <c r="H16" s="44"/>
      <c r="I16" s="44"/>
      <c r="J16" s="44"/>
      <c r="P16" s="44"/>
      <c r="Q16" s="44"/>
      <c r="R16" s="44"/>
      <c r="S16" s="3"/>
      <c r="U16" s="5"/>
    </row>
    <row r="17" spans="1:36" s="23" customFormat="1" ht="15.95" customHeight="1" x14ac:dyDescent="0.25">
      <c r="U17" s="47"/>
      <c r="V17" s="41"/>
      <c r="AJ17"/>
    </row>
    <row r="18" spans="1:36" s="23" customFormat="1" ht="15.95" customHeight="1" x14ac:dyDescent="0.25">
      <c r="U18" s="47"/>
      <c r="V18" s="41"/>
      <c r="AJ18"/>
    </row>
    <row r="19" spans="1:36" x14ac:dyDescent="0.25">
      <c r="C19" t="s">
        <v>40</v>
      </c>
      <c r="D19" t="s">
        <v>249</v>
      </c>
      <c r="Q19" s="20"/>
      <c r="R19" s="20"/>
      <c r="S19" s="20"/>
      <c r="T19" s="20"/>
      <c r="U19" s="20"/>
      <c r="V19" s="15"/>
      <c r="W19" s="15"/>
    </row>
    <row r="20" spans="1:36" x14ac:dyDescent="0.25">
      <c r="A20" s="5"/>
      <c r="B20" s="5"/>
      <c r="D20" t="s">
        <v>250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36" x14ac:dyDescent="0.25">
      <c r="A21" s="5"/>
      <c r="B21" s="5"/>
      <c r="C21" t="s">
        <v>133</v>
      </c>
      <c r="D21" t="s">
        <v>251</v>
      </c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36" ht="15" customHeight="1" x14ac:dyDescent="0.25">
      <c r="A22" s="5"/>
      <c r="B22" s="5"/>
      <c r="C22" t="s">
        <v>134</v>
      </c>
      <c r="D22" t="s">
        <v>136</v>
      </c>
      <c r="E22" s="5"/>
      <c r="F22" s="5"/>
      <c r="G22" s="5"/>
      <c r="H22" s="5"/>
      <c r="I22" s="15"/>
      <c r="J22" s="5"/>
      <c r="K22" s="5"/>
      <c r="L22" s="5"/>
      <c r="M22" s="5"/>
      <c r="N22" s="5"/>
      <c r="O22" s="5"/>
    </row>
    <row r="33" spans="4:4" x14ac:dyDescent="0.25">
      <c r="D33" s="49"/>
    </row>
  </sheetData>
  <mergeCells count="48">
    <mergeCell ref="AA7:AB7"/>
    <mergeCell ref="AC7:AD7"/>
    <mergeCell ref="AE7:AF7"/>
    <mergeCell ref="AG7:AH7"/>
    <mergeCell ref="AA8:AB8"/>
    <mergeCell ref="AC8:AD8"/>
    <mergeCell ref="AE8:AF8"/>
    <mergeCell ref="AG8:AH8"/>
    <mergeCell ref="AE5:AF5"/>
    <mergeCell ref="AG5:AH5"/>
    <mergeCell ref="AA6:AB6"/>
    <mergeCell ref="AC6:AD6"/>
    <mergeCell ref="AE6:AF6"/>
    <mergeCell ref="AG6:AH6"/>
    <mergeCell ref="AC5:AD5"/>
    <mergeCell ref="AA5:AB5"/>
    <mergeCell ref="C14:D14"/>
    <mergeCell ref="E14:F14"/>
    <mergeCell ref="G14:H14"/>
    <mergeCell ref="I14:J14"/>
    <mergeCell ref="K14:L14"/>
    <mergeCell ref="C13:D13"/>
    <mergeCell ref="E13:F13"/>
    <mergeCell ref="G13:H13"/>
    <mergeCell ref="I13:J13"/>
    <mergeCell ref="K13:L13"/>
    <mergeCell ref="C12:D12"/>
    <mergeCell ref="E12:F12"/>
    <mergeCell ref="G12:H12"/>
    <mergeCell ref="I12:J12"/>
    <mergeCell ref="K12:L12"/>
    <mergeCell ref="M12:N12"/>
    <mergeCell ref="O12:P12"/>
    <mergeCell ref="Q12:R12"/>
    <mergeCell ref="M15:N15"/>
    <mergeCell ref="O15:P15"/>
    <mergeCell ref="Q15:R15"/>
    <mergeCell ref="M14:N14"/>
    <mergeCell ref="O14:P14"/>
    <mergeCell ref="Q14:R14"/>
    <mergeCell ref="M13:N13"/>
    <mergeCell ref="O13:P13"/>
    <mergeCell ref="Q13:R13"/>
    <mergeCell ref="C15:D15"/>
    <mergeCell ref="E15:F15"/>
    <mergeCell ref="G15:H15"/>
    <mergeCell ref="I15:J15"/>
    <mergeCell ref="K15:L15"/>
  </mergeCells>
  <conditionalFormatting sqref="N8">
    <cfRule type="containsText" dxfId="73" priority="24" operator="containsText" text="NO">
      <formula>NOT(ISERROR(SEARCH("NO",N8)))</formula>
    </cfRule>
    <cfRule type="containsText" dxfId="72" priority="25" operator="containsText" text="YES">
      <formula>NOT(ISERROR(SEARCH("YES",N8)))</formula>
    </cfRule>
  </conditionalFormatting>
  <conditionalFormatting sqref="R8">
    <cfRule type="containsText" dxfId="71" priority="22" operator="containsText" text="NO">
      <formula>NOT(ISERROR(SEARCH("NO",R8)))</formula>
    </cfRule>
    <cfRule type="containsText" dxfId="70" priority="23" operator="containsText" text="YES">
      <formula>NOT(ISERROR(SEARCH("YES",R8)))</formula>
    </cfRule>
  </conditionalFormatting>
  <conditionalFormatting sqref="M5:M6">
    <cfRule type="cellIs" dxfId="69" priority="21" operator="notBetween">
      <formula>-127</formula>
      <formula>127</formula>
    </cfRule>
  </conditionalFormatting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1" sqref="S41"/>
    </sheetView>
  </sheetViews>
  <sheetFormatPr defaultColWidth="5.7109375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1"/>
  <sheetViews>
    <sheetView workbookViewId="0">
      <selection activeCell="P29" sqref="P29"/>
    </sheetView>
  </sheetViews>
  <sheetFormatPr defaultRowHeight="15" x14ac:dyDescent="0.25"/>
  <cols>
    <col min="1" max="46" width="5.7109375" customWidth="1"/>
  </cols>
  <sheetData>
    <row r="2" spans="1:1" x14ac:dyDescent="0.25">
      <c r="A2" t="s">
        <v>151</v>
      </c>
    </row>
    <row r="5" spans="1:1" ht="15.95" customHeight="1" x14ac:dyDescent="0.25"/>
    <row r="6" spans="1:1" ht="15.95" customHeight="1" x14ac:dyDescent="0.25"/>
    <row r="7" spans="1:1" ht="15.95" customHeight="1" x14ac:dyDescent="0.25"/>
    <row r="8" spans="1:1" ht="15.95" customHeight="1" x14ac:dyDescent="0.25"/>
    <row r="9" spans="1:1" s="35" customFormat="1" ht="15.95" customHeight="1" x14ac:dyDescent="0.25"/>
    <row r="10" spans="1:1" ht="15.95" customHeight="1" x14ac:dyDescent="0.25"/>
    <row r="11" spans="1:1" ht="15.95" customHeight="1" x14ac:dyDescent="0.25"/>
    <row r="12" spans="1:1" ht="15.95" customHeight="1" x14ac:dyDescent="0.25"/>
    <row r="13" spans="1:1" ht="15.95" customHeight="1" x14ac:dyDescent="0.25"/>
    <row r="14" spans="1:1" ht="15.95" customHeight="1" x14ac:dyDescent="0.25"/>
    <row r="15" spans="1:1" ht="15.95" customHeight="1" x14ac:dyDescent="0.25"/>
    <row r="16" spans="1:1" ht="15.95" customHeight="1" x14ac:dyDescent="0.25"/>
    <row r="17" ht="15.95" customHeight="1" x14ac:dyDescent="0.25"/>
    <row r="18" s="23" customFormat="1" ht="15.95" customHeight="1" x14ac:dyDescent="0.25"/>
    <row r="19" s="23" customFormat="1" ht="15.95" customHeight="1" x14ac:dyDescent="0.25"/>
    <row r="23" ht="15" customHeight="1" x14ac:dyDescent="0.25"/>
    <row r="24" ht="15" customHeight="1" x14ac:dyDescent="0.25"/>
    <row r="25" ht="15" customHeight="1" x14ac:dyDescent="0.25"/>
    <row r="30" ht="15" customHeight="1" x14ac:dyDescent="0.25"/>
    <row r="31" ht="1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workbookViewId="0">
      <selection activeCell="Q16" sqref="Q16:R16"/>
    </sheetView>
  </sheetViews>
  <sheetFormatPr defaultRowHeight="15" x14ac:dyDescent="0.25"/>
  <cols>
    <col min="1" max="21" width="5.7109375" customWidth="1"/>
    <col min="22" max="22" width="9.5703125" customWidth="1"/>
    <col min="23" max="23" width="8" customWidth="1"/>
    <col min="24" max="51" width="5.7109375" customWidth="1"/>
  </cols>
  <sheetData>
    <row r="1" spans="1:35" ht="18.75" x14ac:dyDescent="0.3">
      <c r="B1" s="21" t="s">
        <v>283</v>
      </c>
      <c r="C1" s="22"/>
      <c r="V1" s="5"/>
      <c r="W1" s="5"/>
    </row>
    <row r="2" spans="1:35" x14ac:dyDescent="0.25">
      <c r="V2" s="5" t="s">
        <v>254</v>
      </c>
      <c r="W2" s="5"/>
    </row>
    <row r="3" spans="1:35" x14ac:dyDescent="0.25">
      <c r="V3" s="5" t="b">
        <f xml:space="preserve"> IF($D11,ISODD(256+$M6),ISODD($M6))</f>
        <v>0</v>
      </c>
      <c r="W3" s="5"/>
    </row>
    <row r="4" spans="1:35" x14ac:dyDescent="0.25">
      <c r="V4">
        <f>IF($D11,AND((256+$M6)&gt;=2,ISODD((256+$M6)/2)),AND($M6&gt;=2,ISODD($M6/2)))*1</f>
        <v>0</v>
      </c>
      <c r="W4" t="b">
        <f>IF($D11,AND((256+$M6)&gt;=2,ISODD((256+$M6)/2)),AND($M6&gt;=2,ISODD($M6/2)))</f>
        <v>0</v>
      </c>
    </row>
    <row r="5" spans="1:35" ht="15.95" customHeight="1" x14ac:dyDescent="0.25">
      <c r="A5" s="23"/>
      <c r="B5" s="23"/>
      <c r="C5" s="23" t="s">
        <v>38</v>
      </c>
      <c r="D5" s="23"/>
      <c r="E5" s="23"/>
      <c r="F5" s="23"/>
      <c r="G5" s="23"/>
      <c r="H5" s="24" t="s">
        <v>0</v>
      </c>
      <c r="I5" s="25"/>
      <c r="J5" s="127">
        <f>IF($M$5&gt;=0,0,1)</f>
        <v>1</v>
      </c>
      <c r="K5" s="50"/>
      <c r="L5" s="25" t="s">
        <v>1</v>
      </c>
      <c r="M5" s="26">
        <v>-2</v>
      </c>
      <c r="N5" s="27" t="s">
        <v>24</v>
      </c>
      <c r="O5" s="27" t="s">
        <v>22</v>
      </c>
      <c r="P5" s="23"/>
      <c r="Q5" s="23"/>
      <c r="R5" s="23"/>
      <c r="S5" s="23"/>
      <c r="T5" s="23"/>
      <c r="W5" s="17" t="s">
        <v>39</v>
      </c>
      <c r="Z5" s="8"/>
      <c r="AA5" s="6"/>
      <c r="AE5" s="12"/>
      <c r="AF5" s="12"/>
    </row>
    <row r="6" spans="1:35" ht="15.95" customHeight="1" thickBot="1" x14ac:dyDescent="0.3">
      <c r="A6" s="23"/>
      <c r="B6" s="23"/>
      <c r="C6" s="23" t="s">
        <v>2</v>
      </c>
      <c r="D6" s="23"/>
      <c r="E6" s="23"/>
      <c r="F6" s="28">
        <v>1</v>
      </c>
      <c r="G6" s="23"/>
      <c r="H6" s="24" t="s">
        <v>3</v>
      </c>
      <c r="I6" s="25"/>
      <c r="J6" s="127">
        <f>IF($M$6&gt;=0,0,1)</f>
        <v>1</v>
      </c>
      <c r="K6" s="50"/>
      <c r="L6" s="25" t="s">
        <v>4</v>
      </c>
      <c r="M6" s="26">
        <v>-100</v>
      </c>
      <c r="N6" s="27" t="s">
        <v>24</v>
      </c>
      <c r="O6" s="23" t="s">
        <v>23</v>
      </c>
      <c r="P6" s="23"/>
      <c r="Q6" s="23"/>
      <c r="R6" s="23"/>
      <c r="S6" s="23"/>
      <c r="T6" s="23"/>
      <c r="W6" s="15"/>
      <c r="X6" s="9" t="s">
        <v>25</v>
      </c>
      <c r="Y6" s="9" t="s">
        <v>26</v>
      </c>
      <c r="Z6" s="10" t="s">
        <v>27</v>
      </c>
      <c r="AA6" s="9" t="s">
        <v>29</v>
      </c>
      <c r="AB6" s="9" t="s">
        <v>30</v>
      </c>
      <c r="AC6" s="9" t="s">
        <v>51</v>
      </c>
      <c r="AD6" s="9" t="s">
        <v>52</v>
      </c>
      <c r="AE6" s="9" t="s">
        <v>29</v>
      </c>
      <c r="AF6" s="9" t="s">
        <v>28</v>
      </c>
      <c r="AG6" s="67" t="s">
        <v>152</v>
      </c>
      <c r="AH6" s="67"/>
      <c r="AI6" s="67"/>
    </row>
    <row r="7" spans="1:35" ht="15.9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 t="s">
        <v>5</v>
      </c>
      <c r="M7" s="29">
        <f>IF(F6,M5-M6,M5+M6)</f>
        <v>98</v>
      </c>
      <c r="N7" s="23"/>
      <c r="O7" s="23"/>
      <c r="P7" s="23"/>
      <c r="Q7" s="23"/>
      <c r="R7" s="23"/>
      <c r="S7" s="23"/>
      <c r="T7" s="23">
        <v>0</v>
      </c>
      <c r="W7" s="15"/>
      <c r="X7" s="79">
        <v>0</v>
      </c>
      <c r="Y7" s="79">
        <v>0</v>
      </c>
      <c r="Z7" s="11">
        <v>0</v>
      </c>
      <c r="AA7" s="7">
        <v>0</v>
      </c>
      <c r="AB7" s="79">
        <v>0</v>
      </c>
      <c r="AC7" s="79">
        <f t="shared" ref="AC7:AC14" si="0">A*B</f>
        <v>0</v>
      </c>
      <c r="AD7" s="79">
        <f>IF(X7,NOT(Y7),Y7)*1</f>
        <v>0</v>
      </c>
      <c r="AE7" s="79">
        <f t="shared" ref="AE7:AE14" si="1">G+P*CIN</f>
        <v>0</v>
      </c>
      <c r="AF7" s="79"/>
      <c r="AG7" s="79" t="s">
        <v>47</v>
      </c>
      <c r="AH7" s="14"/>
    </row>
    <row r="8" spans="1:35" ht="15.95" customHeight="1" thickBot="1" x14ac:dyDescent="0.3">
      <c r="B8" s="58" t="s">
        <v>50</v>
      </c>
      <c r="C8" s="58"/>
      <c r="D8" s="58"/>
      <c r="E8" s="58"/>
      <c r="F8" s="58"/>
      <c r="G8" s="58"/>
      <c r="H8" s="58"/>
      <c r="I8" s="45">
        <f>Q16+2*O16+4*M16+8*K16+16*I16+32*G16+64*E16-128*C16</f>
        <v>0</v>
      </c>
      <c r="J8" s="58" t="s">
        <v>20</v>
      </c>
      <c r="K8" s="58"/>
      <c r="L8" s="58"/>
      <c r="M8" s="58"/>
      <c r="N8" s="46" t="str">
        <f>IF(I8=M7,"YES","NO")</f>
        <v>NO</v>
      </c>
      <c r="O8" s="58" t="s">
        <v>21</v>
      </c>
      <c r="P8" s="58"/>
      <c r="Q8" s="58"/>
      <c r="R8" s="43" t="str">
        <f>IF(C$11&lt;&gt;D$11,"NO",IF(AND(C$11=D$11,C$11=C$16),"NO","YES"))</f>
        <v>NO</v>
      </c>
      <c r="T8">
        <v>36</v>
      </c>
      <c r="W8" s="5"/>
      <c r="X8" s="79">
        <v>0</v>
      </c>
      <c r="Y8" s="79">
        <v>0</v>
      </c>
      <c r="Z8" s="11">
        <v>1</v>
      </c>
      <c r="AA8" s="7">
        <v>0</v>
      </c>
      <c r="AB8" s="79">
        <v>1</v>
      </c>
      <c r="AC8" s="79">
        <f t="shared" si="0"/>
        <v>0</v>
      </c>
      <c r="AD8" s="79">
        <f t="shared" ref="AD8:AD14" si="2">IF(X8,NOT(Y8),Y8)*1</f>
        <v>0</v>
      </c>
      <c r="AE8" s="79">
        <f t="shared" si="1"/>
        <v>0</v>
      </c>
      <c r="AF8" s="79"/>
      <c r="AG8" s="79" t="s">
        <v>47</v>
      </c>
      <c r="AH8" s="14"/>
    </row>
    <row r="9" spans="1:35" s="35" customFormat="1" ht="15.95" customHeight="1" x14ac:dyDescent="0.25">
      <c r="A9" s="30"/>
      <c r="B9" s="31"/>
      <c r="C9" s="72" t="s">
        <v>41</v>
      </c>
      <c r="D9" s="73" t="s">
        <v>41</v>
      </c>
      <c r="E9" s="32" t="s">
        <v>41</v>
      </c>
      <c r="F9" s="32" t="s">
        <v>41</v>
      </c>
      <c r="G9" s="73" t="s">
        <v>41</v>
      </c>
      <c r="H9" s="73" t="s">
        <v>41</v>
      </c>
      <c r="I9" s="32" t="s">
        <v>41</v>
      </c>
      <c r="J9" s="32" t="s">
        <v>41</v>
      </c>
      <c r="K9" s="73" t="s">
        <v>41</v>
      </c>
      <c r="L9" s="73" t="s">
        <v>41</v>
      </c>
      <c r="M9" s="32" t="s">
        <v>41</v>
      </c>
      <c r="N9" s="32" t="s">
        <v>41</v>
      </c>
      <c r="O9" s="73" t="s">
        <v>41</v>
      </c>
      <c r="P9" s="73" t="s">
        <v>41</v>
      </c>
      <c r="Q9" s="32" t="s">
        <v>41</v>
      </c>
      <c r="R9" s="33" t="s">
        <v>41</v>
      </c>
      <c r="S9" s="30"/>
      <c r="T9" s="31"/>
      <c r="U9" s="34"/>
      <c r="W9" s="5"/>
      <c r="X9" s="79">
        <v>0</v>
      </c>
      <c r="Y9" s="79">
        <v>1</v>
      </c>
      <c r="Z9" s="11">
        <v>0</v>
      </c>
      <c r="AA9" s="7">
        <v>0</v>
      </c>
      <c r="AB9" s="79">
        <v>1</v>
      </c>
      <c r="AC9" s="79">
        <f t="shared" si="0"/>
        <v>0</v>
      </c>
      <c r="AD9" s="79">
        <f t="shared" si="2"/>
        <v>1</v>
      </c>
      <c r="AE9" s="79">
        <f t="shared" si="1"/>
        <v>0</v>
      </c>
      <c r="AF9" s="79"/>
      <c r="AG9" s="16" t="s">
        <v>48</v>
      </c>
      <c r="AH9" s="14"/>
      <c r="AI9"/>
    </row>
    <row r="10" spans="1:35" ht="15.95" customHeight="1" x14ac:dyDescent="0.25">
      <c r="A10" s="36"/>
      <c r="C10" s="74" t="s">
        <v>43</v>
      </c>
      <c r="D10" s="75" t="s">
        <v>44</v>
      </c>
      <c r="E10" s="37" t="s">
        <v>6</v>
      </c>
      <c r="F10" s="37" t="s">
        <v>7</v>
      </c>
      <c r="G10" s="75" t="s">
        <v>8</v>
      </c>
      <c r="H10" s="75" t="s">
        <v>9</v>
      </c>
      <c r="I10" s="37" t="s">
        <v>10</v>
      </c>
      <c r="J10" s="37" t="s">
        <v>11</v>
      </c>
      <c r="K10" s="75" t="s">
        <v>12</v>
      </c>
      <c r="L10" s="75" t="s">
        <v>13</v>
      </c>
      <c r="M10" s="37" t="s">
        <v>14</v>
      </c>
      <c r="N10" s="37" t="s">
        <v>15</v>
      </c>
      <c r="O10" s="75" t="s">
        <v>16</v>
      </c>
      <c r="P10" s="75" t="s">
        <v>17</v>
      </c>
      <c r="Q10" s="37" t="s">
        <v>18</v>
      </c>
      <c r="R10" s="38" t="s">
        <v>19</v>
      </c>
      <c r="S10" s="39"/>
      <c r="W10" s="5"/>
      <c r="X10" s="79">
        <v>0</v>
      </c>
      <c r="Y10" s="79">
        <v>1</v>
      </c>
      <c r="Z10" s="11">
        <v>1</v>
      </c>
      <c r="AA10" s="7">
        <v>1</v>
      </c>
      <c r="AB10" s="79">
        <v>0</v>
      </c>
      <c r="AC10" s="79">
        <f t="shared" si="0"/>
        <v>0</v>
      </c>
      <c r="AD10" s="79">
        <f t="shared" si="2"/>
        <v>1</v>
      </c>
      <c r="AE10" s="79">
        <f t="shared" si="1"/>
        <v>1</v>
      </c>
      <c r="AF10" s="79"/>
      <c r="AG10" s="16" t="s">
        <v>48</v>
      </c>
      <c r="AH10" s="14"/>
    </row>
    <row r="11" spans="1:35" ht="15.95" customHeight="1" thickBot="1" x14ac:dyDescent="0.3">
      <c r="A11" s="36"/>
      <c r="C11" s="77">
        <f>IF($M$5&gt;=0,0,1)</f>
        <v>1</v>
      </c>
      <c r="D11" s="77">
        <f>IF($F$6,NOT(J6),J6)*1</f>
        <v>0</v>
      </c>
      <c r="E11" s="88">
        <f>IF($J$5,AND((256+$M$5)&gt;=64,ISODD((256+$M$5)/64)),AND($M$5&gt;=64,ISODD($M$5/64)))*1</f>
        <v>1</v>
      </c>
      <c r="F11" s="85">
        <f>IF($F$6,NOT(IF($J$6,AND((256+$M$6)&gt;=64,ISODD((256+$M$6)/64)),AND($M$6&gt;=64,ISODD($M$6/64)))),IF($J$6,AND((256+$M$6)&gt;=64,ISODD((256+$M$6)/64)),AND($M$6&gt;=64,ISODD($M$6/64))))*1</f>
        <v>1</v>
      </c>
      <c r="G11" s="86">
        <f>IF($J$5,AND((256+$M$5)&gt;=32,ISODD((256+$M$5)/32)),AND($M$5&gt;=32,ISODD($M$5/32)))*1</f>
        <v>1</v>
      </c>
      <c r="H11" s="86">
        <f>IF($F$6,NOT(IF($J$6,AND((256+$M$6)&gt;=32,ISODD((256+$M$6)/32)),AND($M$6&gt;=32,ISODD($M$6/32)))),IF($J$6,AND((256+$M$6)&gt;=32,ISODD((256+$M$6)/32)),AND($M$6&gt;=32,ISODD($M$6/32))))*1</f>
        <v>1</v>
      </c>
      <c r="I11" s="88">
        <f>IF($J$5,AND((256+$M$5)&gt;=16,ISODD((256+$M$5)/16)),AND($M$5&gt;=16,ISODD($M$5/16)))*1</f>
        <v>1</v>
      </c>
      <c r="J11" s="85">
        <f>IF($F$6,NOT(IF($J$6,AND((256+$M$6)&gt;=16,ISODD((256+$M$6)/16)),AND($M$6&gt;=16,ISODD($M$6/16)))),IF($J$6,AND((256+$M$6)&gt;=16,ISODD((256+$M$6)/16)),AND($M$6&gt;=16,ISODD($M$6/16))))*1</f>
        <v>0</v>
      </c>
      <c r="K11" s="86">
        <f>IF($J$5,AND((256+$M$5)&gt;=8,ISODD((256+$M$5)/8)),AND($M$5&gt;=8,ISODD($M$5/8)))*1</f>
        <v>1</v>
      </c>
      <c r="L11" s="86">
        <f>IF($F$6,NOT(IF($J$6,AND((256+$M$6)&gt;=8,ISODD((256+$M$6)/8)),AND($M$6&gt;=8,ISODD($M$6/8)))),IF($J$6,AND((256+$M$6)&gt;=8,ISODD((256+$M$6)/8)),AND($M$6&gt;=8,ISODD($M$6/8))))*1</f>
        <v>0</v>
      </c>
      <c r="M11" s="88">
        <f>IF($J$5,AND((256+$M$5)&gt;=4,ISODD((256+$M$5)/4)),AND($M$5&gt;=4,ISODD($M$5/4)))*1</f>
        <v>1</v>
      </c>
      <c r="N11" s="85">
        <f>IF($F$6,NOT(IF($J$6,AND((256+$M$6)&gt;=4,ISODD((256+$M$6)/4)),AND($M$6&gt;=4,ISODD($M$6/4)))),IF($J$6,AND((256+$M$6)&gt;=4,ISODD((256+$M$6)/4)),AND($M$6&gt;=4,ISODD($M$6/4))))*1</f>
        <v>0</v>
      </c>
      <c r="O11" s="86">
        <f>IF($J$5,AND((256+$M$5)&gt;=2,ISODD((256+$M$5)/2)),AND($M$5&gt;=2,ISODD($M$5/2)))*1</f>
        <v>1</v>
      </c>
      <c r="P11" s="86">
        <f>IF($F$6,NOT(IF($J$6,AND((256+$M$6)&gt;=2,ISODD((256+$M$6)/2)),AND($M$6&gt;=2,ISODD($M$6/2)))),IF($J$6,AND((256+$M$6)&gt;=2,ISODD((256+$M$6)/2)),AND($M$6&gt;=2,ISODD($M$6/2))))*1</f>
        <v>1</v>
      </c>
      <c r="Q11" s="88">
        <f>IF($J$5,ISODD(256+$M$5),ISODD($M$5))*1</f>
        <v>0</v>
      </c>
      <c r="R11" s="90">
        <f>IF($F$6,NOT(IF($J$6,ISODD(256+$M$6),ISODD($M$6))),IF($J$6,ISODD(256+$M$6),ISODD($M$6)))*1</f>
        <v>1</v>
      </c>
      <c r="S11" s="39"/>
      <c r="T11" s="31"/>
      <c r="U11" s="34"/>
      <c r="W11" s="5"/>
      <c r="X11" s="79">
        <v>1</v>
      </c>
      <c r="Y11" s="79">
        <v>0</v>
      </c>
      <c r="Z11" s="11">
        <v>0</v>
      </c>
      <c r="AA11" s="7">
        <v>0</v>
      </c>
      <c r="AB11" s="79">
        <v>1</v>
      </c>
      <c r="AC11" s="79">
        <f t="shared" si="0"/>
        <v>0</v>
      </c>
      <c r="AD11" s="79">
        <f t="shared" si="2"/>
        <v>1</v>
      </c>
      <c r="AE11" s="79">
        <f t="shared" si="1"/>
        <v>0</v>
      </c>
      <c r="AF11" s="79"/>
      <c r="AG11" s="16" t="s">
        <v>48</v>
      </c>
      <c r="AH11" s="14"/>
    </row>
    <row r="12" spans="1:35" ht="15.95" customHeight="1" x14ac:dyDescent="0.25">
      <c r="A12" s="36"/>
      <c r="C12" s="76" t="s">
        <v>53</v>
      </c>
      <c r="D12" s="76" t="s">
        <v>54</v>
      </c>
      <c r="E12" s="51" t="s">
        <v>55</v>
      </c>
      <c r="F12" s="51" t="s">
        <v>56</v>
      </c>
      <c r="G12" s="76" t="s">
        <v>57</v>
      </c>
      <c r="H12" s="76" t="s">
        <v>58</v>
      </c>
      <c r="I12" s="51" t="s">
        <v>59</v>
      </c>
      <c r="J12" s="51" t="s">
        <v>60</v>
      </c>
      <c r="K12" s="76" t="s">
        <v>61</v>
      </c>
      <c r="L12" s="76" t="s">
        <v>62</v>
      </c>
      <c r="M12" s="51" t="s">
        <v>63</v>
      </c>
      <c r="N12" s="51" t="s">
        <v>64</v>
      </c>
      <c r="O12" s="76" t="s">
        <v>65</v>
      </c>
      <c r="P12" s="76" t="s">
        <v>66</v>
      </c>
      <c r="Q12" s="51" t="s">
        <v>67</v>
      </c>
      <c r="R12" s="51" t="s">
        <v>68</v>
      </c>
      <c r="S12" s="39"/>
      <c r="T12" s="80"/>
      <c r="U12" s="80"/>
      <c r="X12" s="79">
        <v>1</v>
      </c>
      <c r="Y12" s="79">
        <v>0</v>
      </c>
      <c r="Z12" s="11">
        <v>1</v>
      </c>
      <c r="AA12" s="7">
        <v>1</v>
      </c>
      <c r="AB12" s="79">
        <v>0</v>
      </c>
      <c r="AC12" s="79">
        <f t="shared" si="0"/>
        <v>0</v>
      </c>
      <c r="AD12" s="79">
        <f t="shared" si="2"/>
        <v>1</v>
      </c>
      <c r="AE12" s="79">
        <f t="shared" si="1"/>
        <v>1</v>
      </c>
      <c r="AF12" s="79"/>
      <c r="AG12" s="16" t="s">
        <v>48</v>
      </c>
      <c r="AH12" s="14"/>
    </row>
    <row r="13" spans="1:35" ht="15.95" customHeight="1" x14ac:dyDescent="0.25">
      <c r="A13" s="36"/>
      <c r="C13" s="91">
        <f t="shared" ref="C13" si="3">AND(C11,D11)*1</f>
        <v>0</v>
      </c>
      <c r="D13" s="91">
        <f t="shared" ref="D13" si="4">IF(C11,NOT(D11),D11)*1</f>
        <v>1</v>
      </c>
      <c r="E13" s="92">
        <f t="shared" ref="E13" si="5">AND(E11,F11)*1</f>
        <v>1</v>
      </c>
      <c r="F13" s="92">
        <f t="shared" ref="F13" si="6">IF(E11,NOT(F11),F11)*1</f>
        <v>0</v>
      </c>
      <c r="G13" s="91">
        <f t="shared" ref="G13" si="7">AND(G11,H11)*1</f>
        <v>1</v>
      </c>
      <c r="H13" s="91">
        <f t="shared" ref="H13" si="8">IF(G11,NOT(H11),H11)*1</f>
        <v>0</v>
      </c>
      <c r="I13" s="92">
        <f t="shared" ref="I13" si="9">AND(I11,J11)*1</f>
        <v>0</v>
      </c>
      <c r="J13" s="92">
        <f t="shared" ref="J13" si="10">IF(I11,NOT(J11),J11)*1</f>
        <v>1</v>
      </c>
      <c r="K13" s="91">
        <f t="shared" ref="K13" si="11">AND(K11,L11)*1</f>
        <v>0</v>
      </c>
      <c r="L13" s="91">
        <f t="shared" ref="L13" si="12">IF(K11,NOT(L11),L11)*1</f>
        <v>1</v>
      </c>
      <c r="M13" s="92">
        <f t="shared" ref="M13" si="13">AND(M11,N11)*1</f>
        <v>0</v>
      </c>
      <c r="N13" s="92">
        <f t="shared" ref="N13" si="14">IF(M11,NOT(N11),N11)*1</f>
        <v>1</v>
      </c>
      <c r="O13" s="91">
        <f>AND(O11,P11)*1</f>
        <v>1</v>
      </c>
      <c r="P13" s="91">
        <f>IF(O11,NOT(P11),P11)*1</f>
        <v>0</v>
      </c>
      <c r="Q13" s="92">
        <f>AND(Q11,R11)*1</f>
        <v>0</v>
      </c>
      <c r="R13" s="92">
        <f>IF(Q11,NOT(R11),R11)*1</f>
        <v>1</v>
      </c>
      <c r="S13" s="39"/>
      <c r="T13" s="80"/>
      <c r="U13" s="80"/>
      <c r="X13" s="79">
        <v>1</v>
      </c>
      <c r="Y13" s="79">
        <v>1</v>
      </c>
      <c r="Z13" s="11">
        <v>0</v>
      </c>
      <c r="AA13" s="7">
        <v>1</v>
      </c>
      <c r="AB13" s="79">
        <v>0</v>
      </c>
      <c r="AC13" s="79">
        <f t="shared" si="0"/>
        <v>1</v>
      </c>
      <c r="AD13" s="79">
        <f t="shared" si="2"/>
        <v>0</v>
      </c>
      <c r="AE13" s="79">
        <f t="shared" si="1"/>
        <v>1</v>
      </c>
      <c r="AF13" s="79"/>
      <c r="AG13" s="80" t="s">
        <v>49</v>
      </c>
      <c r="AH13" s="14"/>
    </row>
    <row r="14" spans="1:35" ht="15.95" customHeight="1" x14ac:dyDescent="0.25">
      <c r="A14" s="36"/>
      <c r="C14" s="81"/>
      <c r="D14" s="57"/>
      <c r="E14" s="57"/>
      <c r="F14" s="57"/>
      <c r="G14" s="57" t="s">
        <v>160</v>
      </c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83"/>
      <c r="S14" s="39"/>
      <c r="T14" s="80"/>
      <c r="U14" s="80"/>
      <c r="X14" s="79">
        <v>1</v>
      </c>
      <c r="Y14" s="79">
        <v>1</v>
      </c>
      <c r="Z14" s="11">
        <v>1</v>
      </c>
      <c r="AA14" s="7">
        <v>1</v>
      </c>
      <c r="AB14" s="79">
        <v>1</v>
      </c>
      <c r="AC14" s="79">
        <f t="shared" si="0"/>
        <v>1</v>
      </c>
      <c r="AD14" s="79">
        <f t="shared" si="2"/>
        <v>0</v>
      </c>
      <c r="AE14" s="79">
        <f t="shared" si="1"/>
        <v>1</v>
      </c>
      <c r="AF14" s="79"/>
      <c r="AG14" s="80" t="s">
        <v>49</v>
      </c>
      <c r="AH14" s="14"/>
    </row>
    <row r="15" spans="1:35" ht="15.95" customHeight="1" x14ac:dyDescent="0.25">
      <c r="A15" s="30"/>
      <c r="B15" s="68" t="s">
        <v>42</v>
      </c>
      <c r="C15" s="162"/>
      <c r="D15" s="163"/>
      <c r="E15" s="162"/>
      <c r="F15" s="163"/>
      <c r="G15" s="162"/>
      <c r="H15" s="163"/>
      <c r="I15" s="162"/>
      <c r="J15" s="163"/>
      <c r="K15" s="162"/>
      <c r="L15" s="163"/>
      <c r="M15" s="162"/>
      <c r="N15" s="163"/>
      <c r="O15" s="162"/>
      <c r="P15" s="163"/>
      <c r="Q15" s="162"/>
      <c r="R15" s="163"/>
      <c r="S15" s="69">
        <f>F6</f>
        <v>1</v>
      </c>
      <c r="T15" s="70" t="s">
        <v>154</v>
      </c>
    </row>
    <row r="16" spans="1:35" ht="15.95" customHeight="1" x14ac:dyDescent="0.25">
      <c r="A16" s="42"/>
      <c r="C16" s="171"/>
      <c r="D16" s="168"/>
      <c r="E16" s="170"/>
      <c r="F16" s="166"/>
      <c r="G16" s="171"/>
      <c r="H16" s="168"/>
      <c r="I16" s="170"/>
      <c r="J16" s="166"/>
      <c r="K16" s="171"/>
      <c r="L16" s="168"/>
      <c r="M16" s="170"/>
      <c r="N16" s="166"/>
      <c r="O16" s="171"/>
      <c r="P16" s="168"/>
      <c r="Q16" s="170"/>
      <c r="R16" s="166"/>
      <c r="S16" s="80" t="s">
        <v>45</v>
      </c>
      <c r="U16" s="41"/>
      <c r="AE16" t="s">
        <v>175</v>
      </c>
    </row>
    <row r="17" spans="1:31" ht="15.95" customHeight="1" x14ac:dyDescent="0.25">
      <c r="A17" s="43"/>
      <c r="C17" s="172" t="s">
        <v>46</v>
      </c>
      <c r="D17" s="168"/>
      <c r="E17" s="165" t="s">
        <v>32</v>
      </c>
      <c r="F17" s="166"/>
      <c r="G17" s="167" t="s">
        <v>33</v>
      </c>
      <c r="H17" s="168"/>
      <c r="I17" s="165" t="s">
        <v>34</v>
      </c>
      <c r="J17" s="166"/>
      <c r="K17" s="167" t="s">
        <v>35</v>
      </c>
      <c r="L17" s="168"/>
      <c r="M17" s="165" t="s">
        <v>36</v>
      </c>
      <c r="N17" s="166"/>
      <c r="O17" s="167" t="s">
        <v>37</v>
      </c>
      <c r="P17" s="168"/>
      <c r="Q17" s="165" t="s">
        <v>31</v>
      </c>
      <c r="R17" s="169"/>
      <c r="S17" s="43"/>
      <c r="T17" s="79"/>
      <c r="U17" s="41"/>
      <c r="AE17" t="s">
        <v>176</v>
      </c>
    </row>
    <row r="18" spans="1:31" ht="15.95" customHeight="1" thickBot="1" x14ac:dyDescent="0.3">
      <c r="A18" s="43"/>
      <c r="C18" s="157" t="s">
        <v>41</v>
      </c>
      <c r="D18" s="158"/>
      <c r="E18" s="159" t="s">
        <v>41</v>
      </c>
      <c r="F18" s="160"/>
      <c r="G18" s="161" t="s">
        <v>41</v>
      </c>
      <c r="H18" s="158"/>
      <c r="I18" s="159" t="s">
        <v>41</v>
      </c>
      <c r="J18" s="160"/>
      <c r="K18" s="161" t="s">
        <v>41</v>
      </c>
      <c r="L18" s="158"/>
      <c r="M18" s="159" t="s">
        <v>41</v>
      </c>
      <c r="N18" s="160"/>
      <c r="O18" s="161" t="s">
        <v>41</v>
      </c>
      <c r="P18" s="158"/>
      <c r="Q18" s="159" t="s">
        <v>41</v>
      </c>
      <c r="R18" s="164"/>
      <c r="S18" s="31"/>
      <c r="T18" s="31"/>
      <c r="U18" s="34"/>
    </row>
    <row r="19" spans="1:31" ht="15.95" customHeight="1" x14ac:dyDescent="0.25">
      <c r="A19" s="3"/>
      <c r="B19" s="3"/>
      <c r="C19" s="82"/>
      <c r="D19" s="82"/>
      <c r="E19" s="82"/>
      <c r="F19" s="82"/>
      <c r="G19" s="82"/>
      <c r="H19" s="82"/>
      <c r="I19" s="82"/>
      <c r="J19" s="82"/>
      <c r="P19" s="82"/>
      <c r="Q19" s="82"/>
      <c r="R19" s="82"/>
      <c r="S19" s="3"/>
      <c r="U19" s="5"/>
    </row>
    <row r="20" spans="1:31" s="23" customFormat="1" ht="15.95" customHeight="1" x14ac:dyDescent="0.25">
      <c r="U20" s="47"/>
      <c r="V20" s="41"/>
    </row>
    <row r="21" spans="1:31" s="23" customFormat="1" ht="15.95" customHeight="1" x14ac:dyDescent="0.25">
      <c r="C21" t="s">
        <v>161</v>
      </c>
      <c r="D21"/>
      <c r="E21"/>
      <c r="F21"/>
      <c r="G21"/>
      <c r="H21"/>
      <c r="I21"/>
      <c r="J21"/>
      <c r="K21"/>
      <c r="L21"/>
      <c r="M21"/>
      <c r="N21"/>
      <c r="O21"/>
      <c r="P21"/>
      <c r="Q21" s="84"/>
      <c r="R21" s="84"/>
      <c r="S21" s="84"/>
      <c r="T21" s="84"/>
      <c r="U21" s="84"/>
      <c r="V21" s="41"/>
    </row>
    <row r="22" spans="1:31" x14ac:dyDescent="0.25">
      <c r="C22" s="93" t="s">
        <v>162</v>
      </c>
      <c r="D22" s="94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4"/>
      <c r="R22" s="94"/>
      <c r="S22" s="96"/>
      <c r="U22" s="80" t="s">
        <v>163</v>
      </c>
      <c r="V22" s="15"/>
      <c r="W22" s="15"/>
    </row>
    <row r="23" spans="1:31" x14ac:dyDescent="0.25">
      <c r="A23" s="5"/>
      <c r="B23" s="5"/>
      <c r="C23" s="97" t="s">
        <v>170</v>
      </c>
      <c r="D23" s="6"/>
      <c r="E23" s="5"/>
      <c r="F23" s="5"/>
      <c r="G23" s="5"/>
      <c r="H23" s="5"/>
      <c r="I23" s="5"/>
      <c r="J23" s="5"/>
      <c r="K23" s="5"/>
      <c r="L23" s="5"/>
      <c r="M23" s="5"/>
      <c r="N23" s="5"/>
      <c r="O23" s="6"/>
      <c r="P23" s="6"/>
      <c r="Q23" s="6"/>
      <c r="R23" s="6"/>
      <c r="S23" s="98"/>
      <c r="U23" t="s">
        <v>164</v>
      </c>
    </row>
    <row r="24" spans="1:31" x14ac:dyDescent="0.25">
      <c r="A24" s="5"/>
      <c r="B24" s="5"/>
      <c r="C24" s="97" t="s">
        <v>171</v>
      </c>
      <c r="D24" s="6"/>
      <c r="E24" s="5"/>
      <c r="F24" s="5"/>
      <c r="G24" s="5"/>
      <c r="H24" s="5"/>
      <c r="I24" s="15"/>
      <c r="J24" s="5"/>
      <c r="K24" s="5"/>
      <c r="L24" s="5"/>
      <c r="M24" s="5"/>
      <c r="N24" s="5"/>
      <c r="O24" s="5"/>
      <c r="P24" s="6"/>
      <c r="Q24" s="6"/>
      <c r="R24" s="6"/>
      <c r="S24" s="98"/>
      <c r="U24" t="s">
        <v>165</v>
      </c>
    </row>
    <row r="25" spans="1:31" ht="15" customHeight="1" x14ac:dyDescent="0.25">
      <c r="A25" s="5"/>
      <c r="B25" s="5"/>
      <c r="C25" s="97" t="s">
        <v>172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98"/>
      <c r="U25" t="s">
        <v>166</v>
      </c>
    </row>
    <row r="26" spans="1:31" x14ac:dyDescent="0.25">
      <c r="C26" s="97" t="s">
        <v>173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98"/>
    </row>
    <row r="27" spans="1:31" x14ac:dyDescent="0.25">
      <c r="C27" s="99" t="s">
        <v>174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1"/>
    </row>
    <row r="29" spans="1:31" x14ac:dyDescent="0.25">
      <c r="C29" s="17" t="s">
        <v>137</v>
      </c>
      <c r="D29" s="5"/>
    </row>
    <row r="30" spans="1:31" x14ac:dyDescent="0.25">
      <c r="C30" t="s">
        <v>40</v>
      </c>
      <c r="D30" t="s">
        <v>287</v>
      </c>
    </row>
    <row r="31" spans="1:31" x14ac:dyDescent="0.25">
      <c r="C31" t="s">
        <v>133</v>
      </c>
      <c r="D31" t="s">
        <v>181</v>
      </c>
    </row>
    <row r="32" spans="1:31" x14ac:dyDescent="0.25">
      <c r="C32" t="s">
        <v>134</v>
      </c>
      <c r="D32" t="s">
        <v>167</v>
      </c>
    </row>
    <row r="33" spans="3:4" x14ac:dyDescent="0.25">
      <c r="C33" t="s">
        <v>135</v>
      </c>
      <c r="D33" t="s">
        <v>168</v>
      </c>
    </row>
    <row r="34" spans="3:4" x14ac:dyDescent="0.25">
      <c r="C34" t="s">
        <v>138</v>
      </c>
      <c r="D34" t="s">
        <v>169</v>
      </c>
    </row>
  </sheetData>
  <mergeCells count="32">
    <mergeCell ref="O18:P18"/>
    <mergeCell ref="Q18:R18"/>
    <mergeCell ref="C18:D18"/>
    <mergeCell ref="E18:F18"/>
    <mergeCell ref="G18:H18"/>
    <mergeCell ref="I18:J18"/>
    <mergeCell ref="K18:L18"/>
    <mergeCell ref="M18:N18"/>
    <mergeCell ref="O16:P16"/>
    <mergeCell ref="Q16:R16"/>
    <mergeCell ref="C17:D17"/>
    <mergeCell ref="E17:F17"/>
    <mergeCell ref="G17:H17"/>
    <mergeCell ref="I17:J17"/>
    <mergeCell ref="K17:L17"/>
    <mergeCell ref="M17:N17"/>
    <mergeCell ref="O17:P17"/>
    <mergeCell ref="Q17:R17"/>
    <mergeCell ref="C16:D16"/>
    <mergeCell ref="E16:F16"/>
    <mergeCell ref="G16:H16"/>
    <mergeCell ref="I16:J16"/>
    <mergeCell ref="K16:L16"/>
    <mergeCell ref="M16:N16"/>
    <mergeCell ref="M15:N15"/>
    <mergeCell ref="O15:P15"/>
    <mergeCell ref="Q15:R15"/>
    <mergeCell ref="C15:D15"/>
    <mergeCell ref="E15:F15"/>
    <mergeCell ref="G15:H15"/>
    <mergeCell ref="I15:J15"/>
    <mergeCell ref="K15:L15"/>
  </mergeCells>
  <conditionalFormatting sqref="N8">
    <cfRule type="containsText" dxfId="68" priority="8" operator="containsText" text="NO">
      <formula>NOT(ISERROR(SEARCH("NO",N8)))</formula>
    </cfRule>
    <cfRule type="containsText" dxfId="67" priority="9" operator="containsText" text="YES">
      <formula>NOT(ISERROR(SEARCH("YES",N8)))</formula>
    </cfRule>
  </conditionalFormatting>
  <conditionalFormatting sqref="R8">
    <cfRule type="containsText" dxfId="66" priority="6" operator="containsText" text="NO">
      <formula>NOT(ISERROR(SEARCH("NO",R8)))</formula>
    </cfRule>
    <cfRule type="containsText" dxfId="65" priority="7" operator="containsText" text="YES">
      <formula>NOT(ISERROR(SEARCH("YES",R8)))</formula>
    </cfRule>
  </conditionalFormatting>
  <conditionalFormatting sqref="M5:M6">
    <cfRule type="cellIs" dxfId="64" priority="5" operator="notBetween">
      <formula>-127</formula>
      <formula>127</formula>
    </cfRule>
  </conditionalFormatting>
  <conditionalFormatting sqref="W6">
    <cfRule type="containsText" dxfId="63" priority="3" operator="containsText" text="NO">
      <formula>NOT(ISERROR(SEARCH("NO",W6)))</formula>
    </cfRule>
    <cfRule type="containsText" dxfId="62" priority="4" operator="containsText" text="YES">
      <formula>NOT(ISERROR(SEARCH("YES",W6)))</formula>
    </cfRule>
  </conditionalFormatting>
  <conditionalFormatting sqref="W7">
    <cfRule type="containsText" dxfId="61" priority="1" operator="containsText" text="NO">
      <formula>NOT(ISERROR(SEARCH("NO",W7)))</formula>
    </cfRule>
    <cfRule type="containsText" dxfId="60" priority="2" operator="containsText" text="YES">
      <formula>NOT(ISERROR(SEARCH("YES",W7)))</formula>
    </cfRule>
  </conditionalFormatting>
  <pageMargins left="0.7" right="0.7" top="0.75" bottom="0.75" header="0.3" footer="0.3"/>
  <ignoredErrors>
    <ignoredError sqref="D13:Q13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4"/>
  <sheetViews>
    <sheetView workbookViewId="0">
      <selection activeCell="C16" sqref="C16:R16"/>
    </sheetView>
  </sheetViews>
  <sheetFormatPr defaultRowHeight="15" x14ac:dyDescent="0.25"/>
  <cols>
    <col min="1" max="51" width="5.7109375" customWidth="1"/>
  </cols>
  <sheetData>
    <row r="1" spans="1:41" ht="18.75" x14ac:dyDescent="0.3">
      <c r="B1" s="21" t="s">
        <v>284</v>
      </c>
      <c r="C1" s="22"/>
      <c r="V1" s="5"/>
      <c r="W1" s="5"/>
    </row>
    <row r="2" spans="1:41" x14ac:dyDescent="0.25">
      <c r="V2" s="5"/>
      <c r="W2" s="5"/>
    </row>
    <row r="3" spans="1:41" x14ac:dyDescent="0.25">
      <c r="V3" s="5"/>
      <c r="W3" s="5"/>
    </row>
    <row r="4" spans="1:41" x14ac:dyDescent="0.25"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 ht="15.95" customHeight="1" x14ac:dyDescent="0.25">
      <c r="A5" s="23"/>
      <c r="B5" s="23"/>
      <c r="C5" s="23" t="s">
        <v>38</v>
      </c>
      <c r="D5" s="23"/>
      <c r="E5" s="23"/>
      <c r="F5" s="23"/>
      <c r="G5" s="23"/>
      <c r="H5" s="24" t="s">
        <v>0</v>
      </c>
      <c r="I5" s="25"/>
      <c r="J5" s="127">
        <f>IF($M$5&gt;=0,0,1)</f>
        <v>0</v>
      </c>
      <c r="K5" s="50"/>
      <c r="L5" s="25" t="s">
        <v>1</v>
      </c>
      <c r="M5" s="26">
        <v>11</v>
      </c>
      <c r="N5" s="27" t="s">
        <v>24</v>
      </c>
      <c r="O5" s="27" t="s">
        <v>22</v>
      </c>
      <c r="P5" s="23"/>
      <c r="Q5" s="23"/>
      <c r="R5" s="23"/>
      <c r="S5" s="23"/>
      <c r="T5" s="23"/>
      <c r="W5" s="17"/>
      <c r="X5" s="6"/>
      <c r="Y5" s="6"/>
      <c r="Z5" s="6"/>
      <c r="AA5" s="6"/>
      <c r="AB5" s="6"/>
      <c r="AC5" s="6"/>
      <c r="AD5" s="6"/>
      <c r="AE5" s="13"/>
      <c r="AF5" s="13"/>
      <c r="AG5" s="6"/>
      <c r="AH5" s="6"/>
      <c r="AI5" s="6"/>
      <c r="AJ5" s="6"/>
      <c r="AK5" s="6"/>
      <c r="AL5" s="6"/>
      <c r="AM5" s="6"/>
      <c r="AN5" s="6"/>
      <c r="AO5" s="6"/>
    </row>
    <row r="6" spans="1:41" ht="15.95" customHeight="1" x14ac:dyDescent="0.25">
      <c r="A6" s="23"/>
      <c r="B6" s="23"/>
      <c r="C6" s="23" t="s">
        <v>2</v>
      </c>
      <c r="D6" s="23"/>
      <c r="E6" s="23"/>
      <c r="F6" s="28">
        <v>1</v>
      </c>
      <c r="G6" s="23"/>
      <c r="H6" s="24" t="s">
        <v>3</v>
      </c>
      <c r="I6" s="25"/>
      <c r="J6" s="127">
        <f>IF($M$6&gt;=0,0,1)</f>
        <v>0</v>
      </c>
      <c r="K6" s="50"/>
      <c r="L6" s="25" t="s">
        <v>4</v>
      </c>
      <c r="M6" s="26">
        <v>11</v>
      </c>
      <c r="N6" s="27" t="s">
        <v>24</v>
      </c>
      <c r="O6" s="23" t="s">
        <v>23</v>
      </c>
      <c r="P6" s="23"/>
      <c r="Q6" s="23"/>
      <c r="R6" s="23"/>
      <c r="S6" s="23"/>
      <c r="T6" s="23"/>
      <c r="W6" s="15"/>
      <c r="X6" s="7"/>
      <c r="Y6" s="7"/>
      <c r="Z6" s="7"/>
      <c r="AA6" s="7"/>
      <c r="AB6" s="7"/>
      <c r="AC6" s="7"/>
      <c r="AD6" s="7"/>
      <c r="AE6" s="7"/>
      <c r="AF6" s="7"/>
      <c r="AG6" s="102"/>
      <c r="AH6" s="102"/>
      <c r="AI6" s="102"/>
      <c r="AJ6" s="6"/>
      <c r="AK6" s="6"/>
      <c r="AL6" s="6"/>
      <c r="AM6" s="6"/>
      <c r="AN6" s="6"/>
      <c r="AO6" s="6"/>
    </row>
    <row r="7" spans="1:41" ht="15.9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 t="s">
        <v>5</v>
      </c>
      <c r="M7" s="29">
        <f>IF(F6,M5-M6,M5+M6)</f>
        <v>0</v>
      </c>
      <c r="N7" s="23"/>
      <c r="O7" s="23"/>
      <c r="P7" s="23"/>
      <c r="Q7" s="23"/>
      <c r="R7" s="23"/>
      <c r="S7" s="23"/>
      <c r="T7" s="23"/>
      <c r="W7" s="15"/>
      <c r="X7" s="7"/>
      <c r="Y7" s="7"/>
      <c r="Z7" s="7"/>
      <c r="AA7" s="7"/>
      <c r="AB7" s="7"/>
      <c r="AC7" s="7"/>
      <c r="AD7" s="7"/>
      <c r="AE7" s="7"/>
      <c r="AF7" s="7"/>
      <c r="AG7" s="7"/>
      <c r="AH7" s="15"/>
      <c r="AI7" s="6"/>
      <c r="AJ7" s="6"/>
      <c r="AK7" s="6"/>
      <c r="AL7" s="6"/>
      <c r="AM7" s="6"/>
      <c r="AN7" s="6"/>
      <c r="AO7" s="6"/>
    </row>
    <row r="8" spans="1:41" ht="15.95" customHeight="1" thickBot="1" x14ac:dyDescent="0.3">
      <c r="B8" s="58" t="s">
        <v>50</v>
      </c>
      <c r="C8" s="58"/>
      <c r="D8" s="58"/>
      <c r="E8" s="58"/>
      <c r="F8" s="58"/>
      <c r="G8" s="58"/>
      <c r="H8" s="58"/>
      <c r="I8" s="45">
        <f>Q16+2*O16+4*M16+8*K16+16*I16+32*G16+64*E16-128*C16</f>
        <v>0</v>
      </c>
      <c r="J8" s="58" t="s">
        <v>20</v>
      </c>
      <c r="K8" s="58"/>
      <c r="L8" s="58"/>
      <c r="M8" s="58"/>
      <c r="N8" s="46" t="str">
        <f>IF(I8=M7,"YES","NO")</f>
        <v>YES</v>
      </c>
      <c r="O8" s="58" t="s">
        <v>21</v>
      </c>
      <c r="P8" s="58"/>
      <c r="Q8" s="58"/>
      <c r="R8" s="43" t="str">
        <f>IF(C$11&lt;&gt;D$11,"NO",IF(AND(C$11=D$11,C$11=C$16),"NO","YES"))</f>
        <v>NO</v>
      </c>
      <c r="W8" s="5"/>
      <c r="X8" s="7"/>
      <c r="Y8" s="7"/>
      <c r="Z8" s="7"/>
      <c r="AA8" s="7"/>
      <c r="AB8" s="7"/>
      <c r="AC8" s="7"/>
      <c r="AD8" s="7"/>
      <c r="AE8" s="7"/>
      <c r="AF8" s="7"/>
      <c r="AG8" s="7"/>
      <c r="AH8" s="15"/>
      <c r="AI8" s="6"/>
      <c r="AJ8" s="6"/>
      <c r="AK8" s="6"/>
      <c r="AL8" s="6"/>
      <c r="AM8" s="6"/>
      <c r="AN8" s="6"/>
      <c r="AO8" s="6"/>
    </row>
    <row r="9" spans="1:41" s="35" customFormat="1" ht="15.95" customHeight="1" x14ac:dyDescent="0.25">
      <c r="A9" s="30"/>
      <c r="B9" s="31"/>
      <c r="C9" s="72" t="s">
        <v>41</v>
      </c>
      <c r="D9" s="73" t="s">
        <v>41</v>
      </c>
      <c r="E9" s="32" t="s">
        <v>41</v>
      </c>
      <c r="F9" s="32" t="s">
        <v>41</v>
      </c>
      <c r="G9" s="73" t="s">
        <v>41</v>
      </c>
      <c r="H9" s="73" t="s">
        <v>41</v>
      </c>
      <c r="I9" s="32" t="s">
        <v>41</v>
      </c>
      <c r="J9" s="32" t="s">
        <v>41</v>
      </c>
      <c r="K9" s="73" t="s">
        <v>41</v>
      </c>
      <c r="L9" s="73" t="s">
        <v>41</v>
      </c>
      <c r="M9" s="32" t="s">
        <v>41</v>
      </c>
      <c r="N9" s="32" t="s">
        <v>41</v>
      </c>
      <c r="O9" s="73" t="s">
        <v>41</v>
      </c>
      <c r="P9" s="73" t="s">
        <v>41</v>
      </c>
      <c r="Q9" s="32" t="s">
        <v>41</v>
      </c>
      <c r="R9" s="33" t="s">
        <v>41</v>
      </c>
      <c r="S9" s="30"/>
      <c r="T9" s="31"/>
      <c r="U9" s="34"/>
      <c r="W9" s="5"/>
      <c r="X9" s="7"/>
      <c r="Y9" s="7"/>
      <c r="Z9" s="7"/>
      <c r="AA9" s="7"/>
      <c r="AB9" s="7"/>
      <c r="AC9" s="7"/>
      <c r="AD9" s="7"/>
      <c r="AE9" s="7"/>
      <c r="AF9" s="7"/>
      <c r="AG9" s="103"/>
      <c r="AH9" s="15"/>
      <c r="AI9" s="6"/>
      <c r="AJ9" s="107"/>
      <c r="AK9" s="107"/>
      <c r="AL9" s="107"/>
      <c r="AM9" s="107"/>
      <c r="AN9" s="107"/>
      <c r="AO9" s="107"/>
    </row>
    <row r="10" spans="1:41" ht="15.95" customHeight="1" x14ac:dyDescent="0.25">
      <c r="A10" s="36"/>
      <c r="C10" s="74" t="s">
        <v>43</v>
      </c>
      <c r="D10" s="75" t="s">
        <v>44</v>
      </c>
      <c r="E10" s="37" t="s">
        <v>6</v>
      </c>
      <c r="F10" s="37" t="s">
        <v>7</v>
      </c>
      <c r="G10" s="75" t="s">
        <v>8</v>
      </c>
      <c r="H10" s="75" t="s">
        <v>9</v>
      </c>
      <c r="I10" s="37" t="s">
        <v>10</v>
      </c>
      <c r="J10" s="37" t="s">
        <v>11</v>
      </c>
      <c r="K10" s="75" t="s">
        <v>12</v>
      </c>
      <c r="L10" s="75" t="s">
        <v>13</v>
      </c>
      <c r="M10" s="37" t="s">
        <v>14</v>
      </c>
      <c r="N10" s="37" t="s">
        <v>15</v>
      </c>
      <c r="O10" s="75" t="s">
        <v>16</v>
      </c>
      <c r="P10" s="75" t="s">
        <v>17</v>
      </c>
      <c r="Q10" s="37" t="s">
        <v>18</v>
      </c>
      <c r="R10" s="38" t="s">
        <v>19</v>
      </c>
      <c r="S10" s="39"/>
      <c r="W10" s="5"/>
      <c r="X10" s="7"/>
      <c r="Y10" s="7"/>
      <c r="Z10" s="7"/>
      <c r="AA10" s="7"/>
      <c r="AB10" s="7"/>
      <c r="AC10" s="7"/>
      <c r="AD10" s="7"/>
      <c r="AE10" s="7"/>
      <c r="AF10" s="7"/>
      <c r="AG10" s="103"/>
      <c r="AH10" s="15"/>
      <c r="AI10" s="6"/>
      <c r="AJ10" s="6"/>
      <c r="AK10" s="6"/>
      <c r="AL10" s="6"/>
      <c r="AM10" s="6"/>
      <c r="AN10" s="6"/>
      <c r="AO10" s="6"/>
    </row>
    <row r="11" spans="1:41" ht="15.95" customHeight="1" thickBot="1" x14ac:dyDescent="0.3">
      <c r="A11" s="36"/>
      <c r="C11" s="77">
        <f>IF($M$5&gt;=0,0,1)</f>
        <v>0</v>
      </c>
      <c r="D11" s="77">
        <f>IF($F$6,NOT(J6),J6)*1</f>
        <v>1</v>
      </c>
      <c r="E11" s="88">
        <f>IF($J$5,AND((256+$M$5)&gt;=64,ISODD((256+$M$5)/64)),AND($M$5&gt;=64,ISODD($M$5/64)))*1</f>
        <v>0</v>
      </c>
      <c r="F11" s="85">
        <f>IF($F$6,NOT(IF($J$6,AND((256+$M$6)&gt;=64,ISODD((256+$M$6)/64)),AND($M$6&gt;=64,ISODD($M$6/64)))),IF($J$6,AND((256+$M$6)&gt;=64,ISODD((256+$M$6)/64)),AND($M$6&gt;=64,ISODD($M$6/64))))*1</f>
        <v>1</v>
      </c>
      <c r="G11" s="86">
        <f>IF($J$5,AND((256+$M$5)&gt;=32,ISODD((256+$M$5)/32)),AND($M$5&gt;=32,ISODD($M$5/32)))*1</f>
        <v>0</v>
      </c>
      <c r="H11" s="86">
        <f>IF($F$6,NOT(IF($J$6,AND((256+$M$6)&gt;=32,ISODD((256+$M$6)/32)),AND($M$6&gt;=32,ISODD($M$6/32)))),IF($J$6,AND((256+$M$6)&gt;=32,ISODD((256+$M$6)/32)),AND($M$6&gt;=32,ISODD($M$6/32))))*1</f>
        <v>1</v>
      </c>
      <c r="I11" s="88">
        <f>IF($J$5,AND((256+$M$5)&gt;=16,ISODD((256+$M$5)/16)),AND($M$5&gt;=16,ISODD($M$5/16)))*1</f>
        <v>0</v>
      </c>
      <c r="J11" s="85">
        <f>IF($F$6,NOT(IF($J$6,AND((256+$M$6)&gt;=16,ISODD((256+$M$6)/16)),AND($M$6&gt;=16,ISODD($M$6/16)))),IF($J$6,AND((256+$M$6)&gt;=16,ISODD((256+$M$6)/16)),AND($M$6&gt;=16,ISODD($M$6/16))))*1</f>
        <v>1</v>
      </c>
      <c r="K11" s="86">
        <f>IF($J$5,AND((256+$M$5)&gt;=8,ISODD((256+$M$5)/8)),AND($M$5&gt;=8,ISODD($M$5/8)))*1</f>
        <v>1</v>
      </c>
      <c r="L11" s="86">
        <f>IF($F$6,NOT(IF($J$6,AND((256+$M$6)&gt;=8,ISODD((256+$M$6)/8)),AND($M$6&gt;=8,ISODD($M$6/8)))),IF($J$6,AND((256+$M$6)&gt;=8,ISODD((256+$M$6)/8)),AND($M$6&gt;=8,ISODD($M$6/8))))*1</f>
        <v>0</v>
      </c>
      <c r="M11" s="88">
        <f>IF($J$5,AND((256+$M$5)&gt;=4,ISODD((256+$M$5)/4)),AND($M$5&gt;=4,ISODD($M$5/4)))*1</f>
        <v>0</v>
      </c>
      <c r="N11" s="85">
        <f>IF($F$6,NOT(IF($J$6,AND((256+$M$6)&gt;=4,ISODD((256+$M$6)/4)),AND($M$6&gt;=4,ISODD($M$6/4)))),IF($J$6,AND((256+$M$6)&gt;=4,ISODD((256+$M$6)/4)),AND($M$6&gt;=4,ISODD($M$6/4))))*1</f>
        <v>1</v>
      </c>
      <c r="O11" s="86">
        <f>IF($J$5,AND((256+$M$5)&gt;=2,ISODD((256+$M$5)/2)),AND($M$5&gt;=2,ISODD($M$5/2)))*1</f>
        <v>1</v>
      </c>
      <c r="P11" s="86">
        <f>IF($F$6,NOT(IF($J$6,AND((256+$M$6)&gt;=2,ISODD((256+$M$6)/2)),AND($M$6&gt;=2,ISODD($M$6/2)))),IF($J$6,AND((256+$M$6)&gt;=2,ISODD((256+$M$6)/2)),AND($M$6&gt;=2,ISODD($M$6/2))))*1</f>
        <v>0</v>
      </c>
      <c r="Q11" s="88">
        <f>IF($J$5,ISODD(256+$M$5),ISODD($M$5))*1</f>
        <v>1</v>
      </c>
      <c r="R11" s="90">
        <f>IF($F$6,NOT(IF($J$6,ISODD(256+$M$6),ISODD($M$6))),IF($J$6,ISODD(256+$M$6),ISODD($M$6)))*1</f>
        <v>0</v>
      </c>
      <c r="S11" s="39"/>
      <c r="T11" s="31"/>
      <c r="U11" s="34"/>
      <c r="W11" s="5"/>
      <c r="X11" s="7"/>
      <c r="Y11" s="7"/>
      <c r="Z11" s="7"/>
      <c r="AA11" s="7"/>
      <c r="AB11" s="7"/>
      <c r="AC11" s="7"/>
      <c r="AD11" s="7"/>
      <c r="AE11" s="7"/>
      <c r="AF11" s="7"/>
      <c r="AG11" s="103"/>
      <c r="AH11" s="15"/>
      <c r="AI11" s="6"/>
      <c r="AJ11" s="6"/>
      <c r="AK11" s="6"/>
      <c r="AL11" s="6"/>
      <c r="AM11" s="6"/>
      <c r="AN11" s="6"/>
      <c r="AO11" s="6"/>
    </row>
    <row r="12" spans="1:41" ht="15.95" customHeight="1" x14ac:dyDescent="0.25">
      <c r="A12" s="36"/>
      <c r="C12" s="76" t="s">
        <v>53</v>
      </c>
      <c r="D12" s="76" t="s">
        <v>54</v>
      </c>
      <c r="E12" s="51" t="s">
        <v>55</v>
      </c>
      <c r="F12" s="51" t="s">
        <v>56</v>
      </c>
      <c r="G12" s="76" t="s">
        <v>57</v>
      </c>
      <c r="H12" s="76" t="s">
        <v>58</v>
      </c>
      <c r="I12" s="51" t="s">
        <v>59</v>
      </c>
      <c r="J12" s="51" t="s">
        <v>60</v>
      </c>
      <c r="K12" s="76" t="s">
        <v>61</v>
      </c>
      <c r="L12" s="76" t="s">
        <v>62</v>
      </c>
      <c r="M12" s="51" t="s">
        <v>63</v>
      </c>
      <c r="N12" s="51" t="s">
        <v>64</v>
      </c>
      <c r="O12" s="76" t="s">
        <v>65</v>
      </c>
      <c r="P12" s="76" t="s">
        <v>66</v>
      </c>
      <c r="Q12" s="51" t="s">
        <v>67</v>
      </c>
      <c r="R12" s="51" t="s">
        <v>68</v>
      </c>
      <c r="S12" s="39"/>
      <c r="T12" s="80"/>
      <c r="U12" s="80"/>
      <c r="W12" s="6"/>
      <c r="X12" s="7"/>
      <c r="Y12" s="7"/>
      <c r="Z12" s="7"/>
      <c r="AA12" s="7"/>
      <c r="AB12" s="7"/>
      <c r="AC12" s="7"/>
      <c r="AD12" s="7"/>
      <c r="AE12" s="7"/>
      <c r="AF12" s="7"/>
      <c r="AG12" s="103"/>
      <c r="AH12" s="15"/>
      <c r="AI12" s="6"/>
      <c r="AJ12" s="6"/>
      <c r="AK12" s="6"/>
      <c r="AL12" s="6"/>
      <c r="AM12" s="6"/>
      <c r="AN12" s="6"/>
      <c r="AO12" s="6"/>
    </row>
    <row r="13" spans="1:41" ht="15.95" customHeight="1" x14ac:dyDescent="0.25">
      <c r="A13" s="36"/>
      <c r="C13" s="91">
        <f t="shared" ref="C13" si="0">AND(C11,D11)*1</f>
        <v>0</v>
      </c>
      <c r="D13" s="91">
        <f t="shared" ref="D13" si="1">IF(C11,NOT(D11),D11)*1</f>
        <v>1</v>
      </c>
      <c r="E13" s="92">
        <f t="shared" ref="E13" si="2">AND(E11,F11)*1</f>
        <v>0</v>
      </c>
      <c r="F13" s="92">
        <f t="shared" ref="F13" si="3">IF(E11,NOT(F11),F11)*1</f>
        <v>1</v>
      </c>
      <c r="G13" s="91">
        <f t="shared" ref="G13" si="4">AND(G11,H11)*1</f>
        <v>0</v>
      </c>
      <c r="H13" s="91">
        <f t="shared" ref="H13" si="5">IF(G11,NOT(H11),H11)*1</f>
        <v>1</v>
      </c>
      <c r="I13" s="92">
        <f t="shared" ref="I13" si="6">AND(I11,J11)*1</f>
        <v>0</v>
      </c>
      <c r="J13" s="92">
        <f t="shared" ref="J13" si="7">IF(I11,NOT(J11),J11)*1</f>
        <v>1</v>
      </c>
      <c r="K13" s="91">
        <f t="shared" ref="K13" si="8">AND(K11,L11)*1</f>
        <v>0</v>
      </c>
      <c r="L13" s="91">
        <f t="shared" ref="L13" si="9">IF(K11,NOT(L11),L11)*1</f>
        <v>1</v>
      </c>
      <c r="M13" s="92">
        <f t="shared" ref="M13" si="10">AND(M11,N11)*1</f>
        <v>0</v>
      </c>
      <c r="N13" s="92">
        <f t="shared" ref="N13" si="11">IF(M11,NOT(N11),N11)*1</f>
        <v>1</v>
      </c>
      <c r="O13" s="91">
        <f>AND(O11,P11)*1</f>
        <v>0</v>
      </c>
      <c r="P13" s="91">
        <f>IF(O11,NOT(P11),P11)*1</f>
        <v>1</v>
      </c>
      <c r="Q13" s="92">
        <f>AND(Q11,R11)*1</f>
        <v>0</v>
      </c>
      <c r="R13" s="92">
        <f>IF(Q11,NOT(R11),R11)*1</f>
        <v>1</v>
      </c>
      <c r="S13" s="39"/>
      <c r="T13" s="80"/>
      <c r="U13" s="80"/>
      <c r="W13" s="6"/>
      <c r="X13" s="7"/>
      <c r="Y13" s="7"/>
      <c r="Z13" s="7"/>
      <c r="AA13" s="7"/>
      <c r="AB13" s="7"/>
      <c r="AC13" s="7"/>
      <c r="AD13" s="7"/>
      <c r="AE13" s="7"/>
      <c r="AF13" s="7"/>
      <c r="AG13" s="104"/>
      <c r="AH13" s="15"/>
      <c r="AI13" s="6"/>
      <c r="AJ13" s="6"/>
      <c r="AK13" s="6"/>
      <c r="AL13" s="6"/>
      <c r="AM13" s="6"/>
      <c r="AN13" s="6"/>
      <c r="AO13" s="6"/>
    </row>
    <row r="14" spans="1:41" ht="15.95" customHeight="1" x14ac:dyDescent="0.25">
      <c r="A14" s="36"/>
      <c r="C14" s="57"/>
      <c r="D14" s="135"/>
      <c r="E14" s="57"/>
      <c r="F14" s="135"/>
      <c r="G14" s="57"/>
      <c r="H14" s="135"/>
      <c r="I14" s="57"/>
      <c r="J14" s="135"/>
      <c r="K14" s="57"/>
      <c r="L14" s="135"/>
      <c r="M14" s="57"/>
      <c r="N14" s="135"/>
      <c r="O14" s="57"/>
      <c r="P14" s="83"/>
      <c r="Q14" s="57"/>
      <c r="R14" s="83"/>
      <c r="S14" s="39"/>
      <c r="T14" s="84"/>
      <c r="U14" s="80"/>
      <c r="W14" s="6"/>
      <c r="X14" s="7"/>
      <c r="Y14" s="7"/>
      <c r="Z14" s="7"/>
      <c r="AA14" s="7"/>
      <c r="AB14" s="7"/>
      <c r="AC14" s="7"/>
      <c r="AD14" s="7"/>
      <c r="AE14" s="7"/>
      <c r="AF14" s="7"/>
      <c r="AG14" s="104"/>
      <c r="AH14" s="15"/>
      <c r="AI14" s="6"/>
      <c r="AJ14" s="6"/>
      <c r="AK14" s="6"/>
      <c r="AL14" s="6"/>
      <c r="AM14" s="6"/>
      <c r="AN14" s="6"/>
      <c r="AO14" s="6"/>
    </row>
    <row r="15" spans="1:41" ht="15.95" customHeight="1" x14ac:dyDescent="0.25">
      <c r="A15" s="30"/>
      <c r="B15" s="68" t="s">
        <v>42</v>
      </c>
      <c r="C15" s="162"/>
      <c r="D15" s="163"/>
      <c r="E15" s="162"/>
      <c r="F15" s="163"/>
      <c r="G15" s="162"/>
      <c r="H15" s="163"/>
      <c r="I15" s="162"/>
      <c r="J15" s="163"/>
      <c r="K15" s="162"/>
      <c r="L15" s="163"/>
      <c r="M15" s="162"/>
      <c r="N15" s="163"/>
      <c r="O15" s="162"/>
      <c r="P15" s="163"/>
      <c r="Q15" s="162"/>
      <c r="R15" s="163"/>
      <c r="S15" s="69">
        <f>F6</f>
        <v>1</v>
      </c>
      <c r="T15" s="70" t="s">
        <v>154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41" ht="15.95" customHeight="1" x14ac:dyDescent="0.25">
      <c r="A16" s="42"/>
      <c r="C16" s="171"/>
      <c r="D16" s="168"/>
      <c r="E16" s="170"/>
      <c r="F16" s="166"/>
      <c r="G16" s="171"/>
      <c r="H16" s="168"/>
      <c r="I16" s="170"/>
      <c r="J16" s="166"/>
      <c r="K16" s="171"/>
      <c r="L16" s="168"/>
      <c r="M16" s="170"/>
      <c r="N16" s="166"/>
      <c r="O16" s="171"/>
      <c r="P16" s="168"/>
      <c r="Q16" s="170"/>
      <c r="R16" s="166"/>
      <c r="S16" s="80" t="s">
        <v>45</v>
      </c>
      <c r="U16" s="41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1:41" ht="15.95" customHeight="1" x14ac:dyDescent="0.25">
      <c r="A17" s="43"/>
      <c r="C17" s="172" t="s">
        <v>46</v>
      </c>
      <c r="D17" s="168"/>
      <c r="E17" s="165" t="s">
        <v>32</v>
      </c>
      <c r="F17" s="166"/>
      <c r="G17" s="167" t="s">
        <v>33</v>
      </c>
      <c r="H17" s="168"/>
      <c r="I17" s="165" t="s">
        <v>34</v>
      </c>
      <c r="J17" s="166"/>
      <c r="K17" s="167" t="s">
        <v>35</v>
      </c>
      <c r="L17" s="168"/>
      <c r="M17" s="165" t="s">
        <v>36</v>
      </c>
      <c r="N17" s="166"/>
      <c r="O17" s="167" t="s">
        <v>37</v>
      </c>
      <c r="P17" s="168"/>
      <c r="Q17" s="165" t="s">
        <v>31</v>
      </c>
      <c r="R17" s="169"/>
      <c r="S17" s="43"/>
      <c r="T17" s="79"/>
      <c r="U17" s="41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1:41" ht="15.95" customHeight="1" thickBot="1" x14ac:dyDescent="0.3">
      <c r="A18" s="43"/>
      <c r="C18" s="157" t="s">
        <v>41</v>
      </c>
      <c r="D18" s="158"/>
      <c r="E18" s="159" t="s">
        <v>41</v>
      </c>
      <c r="F18" s="160"/>
      <c r="G18" s="161" t="s">
        <v>41</v>
      </c>
      <c r="H18" s="158"/>
      <c r="I18" s="159" t="s">
        <v>41</v>
      </c>
      <c r="J18" s="160"/>
      <c r="K18" s="161" t="s">
        <v>41</v>
      </c>
      <c r="L18" s="158"/>
      <c r="M18" s="159" t="s">
        <v>41</v>
      </c>
      <c r="N18" s="160"/>
      <c r="O18" s="161" t="s">
        <v>41</v>
      </c>
      <c r="P18" s="158"/>
      <c r="Q18" s="159" t="s">
        <v>41</v>
      </c>
      <c r="R18" s="164"/>
      <c r="S18" s="31"/>
      <c r="T18" s="31"/>
      <c r="U18" s="34"/>
    </row>
    <row r="19" spans="1:41" ht="15.95" customHeight="1" x14ac:dyDescent="0.25">
      <c r="A19" s="3"/>
      <c r="B19" s="3"/>
      <c r="C19" s="82"/>
      <c r="D19" s="82"/>
      <c r="E19" s="82"/>
      <c r="F19" s="82"/>
      <c r="G19" s="82"/>
      <c r="H19" s="82"/>
      <c r="I19" s="82"/>
      <c r="J19" s="82"/>
      <c r="P19" s="82"/>
      <c r="Q19" s="82"/>
      <c r="R19" s="82"/>
      <c r="S19" s="3"/>
      <c r="U19" s="5"/>
    </row>
    <row r="20" spans="1:41" s="23" customFormat="1" ht="15.95" customHeight="1" x14ac:dyDescent="0.25">
      <c r="U20" s="47"/>
      <c r="V20" s="41"/>
    </row>
    <row r="21" spans="1:41" s="23" customFormat="1" ht="15.95" customHeight="1" x14ac:dyDescent="0.25">
      <c r="C21" t="s">
        <v>161</v>
      </c>
      <c r="D21"/>
      <c r="E21"/>
      <c r="F21"/>
      <c r="G21"/>
      <c r="H21"/>
      <c r="I21"/>
      <c r="J21"/>
      <c r="K21"/>
      <c r="L21"/>
      <c r="M21"/>
      <c r="N21"/>
      <c r="O21"/>
      <c r="P21"/>
      <c r="Q21" s="84"/>
      <c r="R21" s="84"/>
      <c r="S21" s="84"/>
      <c r="T21" s="84"/>
      <c r="U21" s="84"/>
      <c r="V21" s="41"/>
    </row>
    <row r="22" spans="1:41" x14ac:dyDescent="0.25">
      <c r="C22" s="93" t="s">
        <v>177</v>
      </c>
      <c r="D22" s="94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4"/>
      <c r="R22" s="94"/>
      <c r="S22" s="96"/>
      <c r="U22" s="80"/>
      <c r="V22" s="15"/>
      <c r="W22" s="15"/>
    </row>
    <row r="23" spans="1:41" x14ac:dyDescent="0.25">
      <c r="A23" s="5"/>
      <c r="B23" s="5"/>
      <c r="C23" s="97" t="s">
        <v>178</v>
      </c>
      <c r="D23" s="6"/>
      <c r="E23" s="5"/>
      <c r="F23" s="5"/>
      <c r="G23" s="5"/>
      <c r="H23" s="5"/>
      <c r="I23" s="5"/>
      <c r="J23" s="5"/>
      <c r="K23" s="5"/>
      <c r="L23" s="5"/>
      <c r="M23" s="5"/>
      <c r="N23" s="5"/>
      <c r="O23" s="6"/>
      <c r="P23" s="6"/>
      <c r="Q23" s="6"/>
      <c r="R23" s="6"/>
      <c r="S23" s="98"/>
    </row>
    <row r="24" spans="1:41" x14ac:dyDescent="0.25">
      <c r="A24" s="5"/>
      <c r="B24" s="5"/>
      <c r="C24" s="97" t="s">
        <v>179</v>
      </c>
      <c r="D24" s="6"/>
      <c r="E24" s="5"/>
      <c r="F24" s="5"/>
      <c r="G24" s="5"/>
      <c r="H24" s="5"/>
      <c r="I24" s="15"/>
      <c r="J24" s="5"/>
      <c r="K24" s="5"/>
      <c r="L24" s="5"/>
      <c r="M24" s="5"/>
      <c r="N24" s="5"/>
      <c r="O24" s="5"/>
      <c r="P24" s="6"/>
      <c r="Q24" s="6"/>
      <c r="R24" s="6"/>
      <c r="S24" s="98"/>
    </row>
    <row r="25" spans="1:41" ht="15" customHeight="1" x14ac:dyDescent="0.25">
      <c r="A25" s="5"/>
      <c r="B25" s="5"/>
      <c r="C25" s="99" t="s">
        <v>180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1"/>
    </row>
    <row r="27" spans="1:41" x14ac:dyDescent="0.25">
      <c r="C27" s="17" t="s">
        <v>137</v>
      </c>
      <c r="D27" s="5"/>
    </row>
    <row r="28" spans="1:41" x14ac:dyDescent="0.25">
      <c r="C28" t="s">
        <v>40</v>
      </c>
      <c r="D28" t="s">
        <v>291</v>
      </c>
    </row>
    <row r="29" spans="1:41" x14ac:dyDescent="0.25">
      <c r="C29" t="s">
        <v>133</v>
      </c>
      <c r="D29" t="s">
        <v>198</v>
      </c>
    </row>
    <row r="30" spans="1:41" x14ac:dyDescent="0.25">
      <c r="C30" t="s">
        <v>134</v>
      </c>
      <c r="D30" t="s">
        <v>199</v>
      </c>
    </row>
    <row r="31" spans="1:41" x14ac:dyDescent="0.25">
      <c r="C31" t="s">
        <v>135</v>
      </c>
      <c r="D31" t="s">
        <v>169</v>
      </c>
    </row>
    <row r="32" spans="1:41" x14ac:dyDescent="0.25">
      <c r="D32" t="s">
        <v>182</v>
      </c>
    </row>
    <row r="33" spans="4:4" x14ac:dyDescent="0.25">
      <c r="D33" t="s">
        <v>183</v>
      </c>
    </row>
    <row r="34" spans="4:4" x14ac:dyDescent="0.25">
      <c r="D34" t="s">
        <v>263</v>
      </c>
    </row>
  </sheetData>
  <mergeCells count="32">
    <mergeCell ref="O18:P18"/>
    <mergeCell ref="Q18:R18"/>
    <mergeCell ref="C18:D18"/>
    <mergeCell ref="E18:F18"/>
    <mergeCell ref="G18:H18"/>
    <mergeCell ref="I18:J18"/>
    <mergeCell ref="K18:L18"/>
    <mergeCell ref="M18:N18"/>
    <mergeCell ref="C17:D17"/>
    <mergeCell ref="E17:F17"/>
    <mergeCell ref="G17:H17"/>
    <mergeCell ref="I17:J17"/>
    <mergeCell ref="K17:L17"/>
    <mergeCell ref="M17:N17"/>
    <mergeCell ref="O17:P17"/>
    <mergeCell ref="Q17:R17"/>
    <mergeCell ref="O15:P15"/>
    <mergeCell ref="Q15:R15"/>
    <mergeCell ref="M16:N16"/>
    <mergeCell ref="O16:P16"/>
    <mergeCell ref="Q16:R16"/>
    <mergeCell ref="M15:N15"/>
    <mergeCell ref="C16:D16"/>
    <mergeCell ref="E16:F16"/>
    <mergeCell ref="G16:H16"/>
    <mergeCell ref="I16:J16"/>
    <mergeCell ref="K16:L16"/>
    <mergeCell ref="C15:D15"/>
    <mergeCell ref="E15:F15"/>
    <mergeCell ref="G15:H15"/>
    <mergeCell ref="I15:J15"/>
    <mergeCell ref="K15:L15"/>
  </mergeCells>
  <conditionalFormatting sqref="W6">
    <cfRule type="containsText" dxfId="59" priority="3" operator="containsText" text="NO">
      <formula>NOT(ISERROR(SEARCH("NO",W6)))</formula>
    </cfRule>
    <cfRule type="containsText" dxfId="58" priority="4" operator="containsText" text="YES">
      <formula>NOT(ISERROR(SEARCH("YES",W6)))</formula>
    </cfRule>
  </conditionalFormatting>
  <conditionalFormatting sqref="W7">
    <cfRule type="containsText" dxfId="57" priority="1" operator="containsText" text="NO">
      <formula>NOT(ISERROR(SEARCH("NO",W7)))</formula>
    </cfRule>
    <cfRule type="containsText" dxfId="56" priority="2" operator="containsText" text="YES">
      <formula>NOT(ISERROR(SEARCH("YES",W7)))</formula>
    </cfRule>
  </conditionalFormatting>
  <conditionalFormatting sqref="N8">
    <cfRule type="containsText" dxfId="55" priority="8" operator="containsText" text="NO">
      <formula>NOT(ISERROR(SEARCH("NO",N8)))</formula>
    </cfRule>
    <cfRule type="containsText" dxfId="54" priority="9" operator="containsText" text="YES">
      <formula>NOT(ISERROR(SEARCH("YES",N8)))</formula>
    </cfRule>
  </conditionalFormatting>
  <conditionalFormatting sqref="R8">
    <cfRule type="containsText" dxfId="53" priority="6" operator="containsText" text="NO">
      <formula>NOT(ISERROR(SEARCH("NO",R8)))</formula>
    </cfRule>
    <cfRule type="containsText" dxfId="52" priority="7" operator="containsText" text="YES">
      <formula>NOT(ISERROR(SEARCH("YES",R8)))</formula>
    </cfRule>
  </conditionalFormatting>
  <conditionalFormatting sqref="M5:M6">
    <cfRule type="cellIs" dxfId="51" priority="5" operator="notBetween">
      <formula>-127</formula>
      <formula>127</formula>
    </cfRule>
  </conditionalFormatting>
  <pageMargins left="0.7" right="0.7" top="0.75" bottom="0.75" header="0.3" footer="0.3"/>
  <ignoredErrors>
    <ignoredError sqref="D13:Q13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23"/>
  <sheetViews>
    <sheetView workbookViewId="0">
      <selection activeCell="O29" sqref="O29"/>
    </sheetView>
  </sheetViews>
  <sheetFormatPr defaultRowHeight="15" x14ac:dyDescent="0.25"/>
  <cols>
    <col min="1" max="51" width="5.7109375" customWidth="1"/>
  </cols>
  <sheetData>
    <row r="1" spans="1:41" ht="18.75" x14ac:dyDescent="0.3">
      <c r="B1" s="21" t="s">
        <v>197</v>
      </c>
      <c r="C1" s="22"/>
      <c r="V1" s="5"/>
      <c r="W1" s="5"/>
    </row>
    <row r="2" spans="1:41" x14ac:dyDescent="0.25">
      <c r="V2" s="5"/>
      <c r="W2" s="5"/>
    </row>
    <row r="3" spans="1:41" x14ac:dyDescent="0.25">
      <c r="V3" s="5"/>
      <c r="W3" s="5"/>
    </row>
    <row r="4" spans="1:41" x14ac:dyDescent="0.25"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 ht="15.95" customHeight="1" x14ac:dyDescent="0.25">
      <c r="A5" s="23"/>
      <c r="B5" s="23"/>
      <c r="C5" s="23" t="s">
        <v>38</v>
      </c>
      <c r="D5" s="23"/>
      <c r="E5" s="23"/>
      <c r="F5" s="23"/>
      <c r="G5" s="23"/>
      <c r="H5" s="24" t="s">
        <v>0</v>
      </c>
      <c r="I5" s="25"/>
      <c r="J5" s="127">
        <f>IF($M$5&gt;=0,0,1)</f>
        <v>1</v>
      </c>
      <c r="K5" s="50"/>
      <c r="L5" s="25" t="s">
        <v>1</v>
      </c>
      <c r="M5" s="26">
        <v>-1</v>
      </c>
      <c r="N5" s="27" t="s">
        <v>24</v>
      </c>
      <c r="O5" s="27" t="s">
        <v>22</v>
      </c>
      <c r="P5" s="23"/>
      <c r="Q5" s="23"/>
      <c r="R5" s="23"/>
      <c r="S5" s="23"/>
      <c r="T5" s="23"/>
      <c r="W5" s="17"/>
      <c r="X5" s="6"/>
      <c r="Y5" s="6"/>
      <c r="Z5" s="6"/>
      <c r="AA5" s="6"/>
      <c r="AB5" s="6"/>
      <c r="AC5" s="6"/>
      <c r="AD5" s="6"/>
      <c r="AE5" s="13"/>
      <c r="AF5" s="13"/>
      <c r="AG5" s="6"/>
      <c r="AH5" s="6"/>
      <c r="AI5" s="6"/>
      <c r="AJ5" s="6"/>
      <c r="AK5" s="6"/>
      <c r="AL5" s="6"/>
      <c r="AM5" s="6"/>
      <c r="AN5" s="6"/>
      <c r="AO5" s="6"/>
    </row>
    <row r="6" spans="1:41" ht="15.95" customHeight="1" x14ac:dyDescent="0.25">
      <c r="A6" s="23"/>
      <c r="B6" s="23"/>
      <c r="C6" s="23" t="s">
        <v>2</v>
      </c>
      <c r="D6" s="23"/>
      <c r="E6" s="23"/>
      <c r="F6" s="28">
        <v>0</v>
      </c>
      <c r="G6" s="23"/>
      <c r="H6" s="24" t="s">
        <v>3</v>
      </c>
      <c r="I6" s="25"/>
      <c r="J6" s="127">
        <f>IF($M$6&gt;=0,0,1)</f>
        <v>0</v>
      </c>
      <c r="K6" s="50"/>
      <c r="L6" s="25" t="s">
        <v>4</v>
      </c>
      <c r="M6" s="26">
        <v>0</v>
      </c>
      <c r="N6" s="27" t="s">
        <v>24</v>
      </c>
      <c r="O6" s="23" t="s">
        <v>23</v>
      </c>
      <c r="P6" s="23"/>
      <c r="Q6" s="23"/>
      <c r="R6" s="23"/>
      <c r="S6" s="23"/>
      <c r="T6" s="23"/>
      <c r="W6" s="15"/>
      <c r="X6" s="7"/>
      <c r="Y6" s="7"/>
      <c r="Z6" s="7"/>
      <c r="AA6" s="7"/>
      <c r="AB6" s="7"/>
      <c r="AC6" s="7"/>
      <c r="AD6" s="7"/>
      <c r="AE6" s="7"/>
      <c r="AF6" s="7"/>
      <c r="AG6" s="102"/>
      <c r="AH6" s="102"/>
      <c r="AI6" s="102"/>
      <c r="AJ6" s="6"/>
      <c r="AK6" s="6"/>
      <c r="AL6" s="6"/>
      <c r="AM6" s="6"/>
      <c r="AN6" s="6"/>
      <c r="AO6" s="6"/>
    </row>
    <row r="7" spans="1:41" ht="15.9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 t="s">
        <v>5</v>
      </c>
      <c r="M7" s="29">
        <f>IF(F6,M5-M6,M5+M6)</f>
        <v>-1</v>
      </c>
      <c r="N7" s="23"/>
      <c r="O7" s="23"/>
      <c r="P7" s="23"/>
      <c r="Q7" s="23"/>
      <c r="R7" s="23"/>
      <c r="S7" s="23"/>
      <c r="T7" s="23"/>
      <c r="W7" s="15"/>
      <c r="X7" s="7"/>
      <c r="Y7" s="7"/>
      <c r="Z7" s="7"/>
      <c r="AA7" s="7"/>
      <c r="AB7" s="7"/>
      <c r="AC7" s="7"/>
      <c r="AD7" s="7"/>
      <c r="AE7" s="7"/>
      <c r="AF7" s="7"/>
      <c r="AG7" s="7"/>
      <c r="AH7" s="15"/>
      <c r="AI7" s="6"/>
      <c r="AJ7" s="6"/>
      <c r="AK7" s="6"/>
      <c r="AL7" s="6"/>
      <c r="AM7" s="6"/>
      <c r="AN7" s="6"/>
      <c r="AO7" s="6"/>
    </row>
    <row r="8" spans="1:41" ht="15.95" customHeight="1" thickBot="1" x14ac:dyDescent="0.3">
      <c r="B8" s="58" t="s">
        <v>50</v>
      </c>
      <c r="C8" s="58"/>
      <c r="D8" s="58"/>
      <c r="E8" s="58"/>
      <c r="F8" s="58"/>
      <c r="G8" s="58"/>
      <c r="H8" s="58"/>
      <c r="I8" s="45">
        <f>Q21+2*O21+4*M21+8*K21+16*I21+32*G21+64*E21-128*C21</f>
        <v>0</v>
      </c>
      <c r="J8" s="58" t="s">
        <v>20</v>
      </c>
      <c r="K8" s="58"/>
      <c r="L8" s="58"/>
      <c r="M8" s="58"/>
      <c r="N8" s="46" t="str">
        <f>IF(I8=M7,"YES","NO")</f>
        <v>NO</v>
      </c>
      <c r="O8" s="58" t="s">
        <v>21</v>
      </c>
      <c r="P8" s="58"/>
      <c r="Q8" s="58"/>
      <c r="R8" s="43" t="str">
        <f>IF(C$11&lt;&gt;D$11,"NO",IF(AND(C$11=D$11,C$11=C$21),"NO","YES"))</f>
        <v>NO</v>
      </c>
      <c r="W8" s="5"/>
      <c r="X8" s="7"/>
      <c r="Y8" s="7"/>
      <c r="Z8" s="7"/>
      <c r="AA8" s="7"/>
      <c r="AB8" s="7"/>
      <c r="AC8" s="7"/>
      <c r="AD8" s="7"/>
      <c r="AE8" s="7"/>
      <c r="AF8" s="7"/>
      <c r="AG8" s="7"/>
      <c r="AH8" s="15"/>
      <c r="AI8" s="6"/>
      <c r="AJ8" s="6"/>
      <c r="AK8" s="6"/>
      <c r="AL8" s="6"/>
      <c r="AM8" s="6"/>
      <c r="AN8" s="6"/>
      <c r="AO8" s="6"/>
    </row>
    <row r="9" spans="1:41" s="35" customFormat="1" ht="15.95" customHeight="1" x14ac:dyDescent="0.25">
      <c r="A9" s="30"/>
      <c r="B9" s="31"/>
      <c r="C9" s="72" t="s">
        <v>41</v>
      </c>
      <c r="D9" s="73" t="s">
        <v>41</v>
      </c>
      <c r="E9" s="32" t="s">
        <v>41</v>
      </c>
      <c r="F9" s="32" t="s">
        <v>41</v>
      </c>
      <c r="G9" s="73" t="s">
        <v>41</v>
      </c>
      <c r="H9" s="73" t="s">
        <v>41</v>
      </c>
      <c r="I9" s="32" t="s">
        <v>41</v>
      </c>
      <c r="J9" s="32" t="s">
        <v>41</v>
      </c>
      <c r="K9" s="73" t="s">
        <v>41</v>
      </c>
      <c r="L9" s="73" t="s">
        <v>41</v>
      </c>
      <c r="M9" s="32" t="s">
        <v>41</v>
      </c>
      <c r="N9" s="32" t="s">
        <v>41</v>
      </c>
      <c r="O9" s="73" t="s">
        <v>41</v>
      </c>
      <c r="P9" s="73" t="s">
        <v>41</v>
      </c>
      <c r="Q9" s="32" t="s">
        <v>41</v>
      </c>
      <c r="R9" s="33" t="s">
        <v>41</v>
      </c>
      <c r="S9" s="30"/>
      <c r="T9" s="31"/>
      <c r="U9" s="34"/>
      <c r="W9" s="5"/>
      <c r="X9" s="7"/>
      <c r="Y9" s="7"/>
      <c r="Z9" s="7"/>
      <c r="AA9" s="7"/>
      <c r="AB9" s="7"/>
      <c r="AC9" s="7"/>
      <c r="AD9" s="7"/>
      <c r="AE9" s="7"/>
      <c r="AF9" s="7"/>
      <c r="AG9" s="103"/>
      <c r="AH9" s="15"/>
      <c r="AI9" s="6"/>
      <c r="AJ9" s="107"/>
      <c r="AK9" s="107"/>
      <c r="AL9" s="107"/>
      <c r="AM9" s="107"/>
      <c r="AN9" s="107"/>
      <c r="AO9" s="107"/>
    </row>
    <row r="10" spans="1:41" ht="15.95" customHeight="1" x14ac:dyDescent="0.25">
      <c r="A10" s="36"/>
      <c r="C10" s="74" t="s">
        <v>43</v>
      </c>
      <c r="D10" s="75" t="s">
        <v>44</v>
      </c>
      <c r="E10" s="37" t="s">
        <v>6</v>
      </c>
      <c r="F10" s="37" t="s">
        <v>7</v>
      </c>
      <c r="G10" s="75" t="s">
        <v>8</v>
      </c>
      <c r="H10" s="75" t="s">
        <v>9</v>
      </c>
      <c r="I10" s="37" t="s">
        <v>10</v>
      </c>
      <c r="J10" s="37" t="s">
        <v>11</v>
      </c>
      <c r="K10" s="75" t="s">
        <v>12</v>
      </c>
      <c r="L10" s="75" t="s">
        <v>13</v>
      </c>
      <c r="M10" s="37" t="s">
        <v>14</v>
      </c>
      <c r="N10" s="37" t="s">
        <v>15</v>
      </c>
      <c r="O10" s="75" t="s">
        <v>16</v>
      </c>
      <c r="P10" s="75" t="s">
        <v>17</v>
      </c>
      <c r="Q10" s="37" t="s">
        <v>18</v>
      </c>
      <c r="R10" s="38" t="s">
        <v>19</v>
      </c>
      <c r="S10" s="39"/>
      <c r="W10" s="5"/>
      <c r="X10" s="7"/>
      <c r="Y10" s="7"/>
      <c r="Z10" s="7"/>
      <c r="AA10" s="7"/>
      <c r="AB10" s="7"/>
      <c r="AC10" s="7"/>
      <c r="AD10" s="7"/>
      <c r="AE10" s="7"/>
      <c r="AF10" s="7"/>
      <c r="AG10" s="103"/>
      <c r="AH10" s="15"/>
      <c r="AI10" s="6"/>
      <c r="AJ10" s="6"/>
      <c r="AK10" s="6"/>
      <c r="AL10" s="6"/>
      <c r="AM10" s="6"/>
      <c r="AN10" s="6"/>
      <c r="AO10" s="6"/>
    </row>
    <row r="11" spans="1:41" ht="15.95" customHeight="1" thickBot="1" x14ac:dyDescent="0.3">
      <c r="A11" s="36"/>
      <c r="C11" s="77">
        <f>IF($M$5&gt;=0,0,1)</f>
        <v>1</v>
      </c>
      <c r="D11" s="77">
        <f>IF($F$6,NOT(J6),J6)*1</f>
        <v>0</v>
      </c>
      <c r="E11" s="88">
        <f>IF($J$5,AND((256+$M$5)&gt;=64,ISODD((256+$M$5)/64)),AND($M$5&gt;=64,ISODD($M$5/64)))*1</f>
        <v>1</v>
      </c>
      <c r="F11" s="85">
        <f>IF($F$6,NOT(IF($J$6,AND((256+$M$6)&gt;=64,ISODD((256+$M$6)/64)),AND($M$6&gt;=64,ISODD($M$6/64)))),IF($J$6,AND((256+$M$6)&gt;=64,ISODD((256+$M$6)/64)),AND($M$6&gt;=64,ISODD($M$6/64))))*1</f>
        <v>0</v>
      </c>
      <c r="G11" s="86">
        <f>IF($J$5,AND((256+$M$5)&gt;=32,ISODD((256+$M$5)/32)),AND($M$5&gt;=32,ISODD($M$5/32)))*1</f>
        <v>1</v>
      </c>
      <c r="H11" s="86">
        <f>IF($F$6,NOT(IF($J$6,AND((256+$M$6)&gt;=32,ISODD((256+$M$6)/32)),AND($M$6&gt;=32,ISODD($M$6/32)))),IF($J$6,AND((256+$M$6)&gt;=32,ISODD((256+$M$6)/32)),AND($M$6&gt;=32,ISODD($M$6/32))))*1</f>
        <v>0</v>
      </c>
      <c r="I11" s="88">
        <f>IF($J$5,AND((256+$M$5)&gt;=16,ISODD((256+$M$5)/16)),AND($M$5&gt;=16,ISODD($M$5/16)))*1</f>
        <v>1</v>
      </c>
      <c r="J11" s="85">
        <f>IF($F$6,NOT(IF($J$6,AND((256+$M$6)&gt;=16,ISODD((256+$M$6)/16)),AND($M$6&gt;=16,ISODD($M$6/16)))),IF($J$6,AND((256+$M$6)&gt;=16,ISODD((256+$M$6)/16)),AND($M$6&gt;=16,ISODD($M$6/16))))*1</f>
        <v>0</v>
      </c>
      <c r="K11" s="86">
        <f>IF($J$5,AND((256+$M$5)&gt;=8,ISODD((256+$M$5)/8)),AND($M$5&gt;=8,ISODD($M$5/8)))*1</f>
        <v>1</v>
      </c>
      <c r="L11" s="86">
        <f>IF($F$6,NOT(IF($J$6,AND((256+$M$6)&gt;=8,ISODD((256+$M$6)/8)),AND($M$6&gt;=8,ISODD($M$6/8)))),IF($J$6,AND((256+$M$6)&gt;=8,ISODD((256+$M$6)/8)),AND($M$6&gt;=8,ISODD($M$6/8))))*1</f>
        <v>0</v>
      </c>
      <c r="M11" s="88">
        <f>IF($J$5,AND((256+$M$5)&gt;=4,ISODD((256+$M$5)/4)),AND($M$5&gt;=4,ISODD($M$5/4)))*1</f>
        <v>1</v>
      </c>
      <c r="N11" s="85">
        <f>IF($F$6,NOT(IF($J$6,AND((256+$M$6)&gt;=4,ISODD((256+$M$6)/4)),AND($M$6&gt;=4,ISODD($M$6/4)))),IF($J$6,AND((256+$M$6)&gt;=4,ISODD((256+$M$6)/4)),AND($M$6&gt;=4,ISODD($M$6/4))))*1</f>
        <v>0</v>
      </c>
      <c r="O11" s="86">
        <f>IF($J$5,AND((256+$M$5)&gt;=2,ISODD((256+$M$5)/2)),AND($M$5&gt;=2,ISODD($M$5/2)))*1</f>
        <v>1</v>
      </c>
      <c r="P11" s="86">
        <f>IF($F$6,NOT(IF($J$6,AND((256+$M$6)&gt;=2,ISODD((256+$M$6)/2)),AND($M$6&gt;=2,ISODD($M$6/2)))),IF($J$6,AND((256+$M$6)&gt;=2,ISODD((256+$M$6)/2)),AND($M$6&gt;=2,ISODD($M$6/2))))*1</f>
        <v>0</v>
      </c>
      <c r="Q11" s="88">
        <f>IF($J$5,ISODD(256+$M$5),ISODD($M$5))*1</f>
        <v>1</v>
      </c>
      <c r="R11" s="90">
        <f>IF($F$6,NOT(IF($J$6,ISODD(256+$M$6),ISODD($M$6))),IF($J$6,ISODD(256+$M$6),ISODD($M$6)))*1</f>
        <v>0</v>
      </c>
      <c r="S11" s="39"/>
      <c r="T11" s="31"/>
      <c r="U11" s="34"/>
      <c r="W11" s="5"/>
      <c r="X11" s="7"/>
      <c r="Y11" s="7"/>
      <c r="Z11" s="7"/>
      <c r="AA11" s="7"/>
      <c r="AB11" s="7"/>
      <c r="AC11" s="7"/>
      <c r="AD11" s="7"/>
      <c r="AE11" s="7"/>
      <c r="AF11" s="7"/>
      <c r="AG11" s="103"/>
      <c r="AH11" s="15"/>
      <c r="AI11" s="6"/>
      <c r="AJ11" s="6"/>
      <c r="AK11" s="6"/>
      <c r="AL11" s="6"/>
      <c r="AM11" s="6"/>
      <c r="AN11" s="6"/>
      <c r="AO11" s="6"/>
    </row>
    <row r="12" spans="1:41" ht="15.95" customHeight="1" x14ac:dyDescent="0.25">
      <c r="A12" s="36"/>
      <c r="C12" s="76" t="s">
        <v>53</v>
      </c>
      <c r="D12" s="76" t="s">
        <v>54</v>
      </c>
      <c r="E12" s="51" t="s">
        <v>55</v>
      </c>
      <c r="F12" s="51" t="s">
        <v>56</v>
      </c>
      <c r="G12" s="76" t="s">
        <v>57</v>
      </c>
      <c r="H12" s="76" t="s">
        <v>58</v>
      </c>
      <c r="I12" s="51" t="s">
        <v>59</v>
      </c>
      <c r="J12" s="51" t="s">
        <v>60</v>
      </c>
      <c r="K12" s="76" t="s">
        <v>61</v>
      </c>
      <c r="L12" s="76" t="s">
        <v>62</v>
      </c>
      <c r="M12" s="51" t="s">
        <v>63</v>
      </c>
      <c r="N12" s="51" t="s">
        <v>64</v>
      </c>
      <c r="O12" s="76" t="s">
        <v>65</v>
      </c>
      <c r="P12" s="76" t="s">
        <v>66</v>
      </c>
      <c r="Q12" s="51" t="s">
        <v>67</v>
      </c>
      <c r="R12" s="51" t="s">
        <v>68</v>
      </c>
      <c r="S12" s="39"/>
      <c r="T12" s="80"/>
      <c r="U12" s="80"/>
      <c r="W12" s="6" t="s">
        <v>227</v>
      </c>
      <c r="X12" s="7"/>
      <c r="Y12" s="7"/>
      <c r="Z12" s="7"/>
      <c r="AA12" s="7"/>
      <c r="AB12" s="7"/>
      <c r="AC12" s="7"/>
      <c r="AD12" s="7"/>
      <c r="AE12" s="7"/>
      <c r="AF12" s="7"/>
      <c r="AG12" s="103"/>
      <c r="AH12" s="15"/>
      <c r="AI12" s="6"/>
      <c r="AJ12" s="6"/>
      <c r="AK12" s="6"/>
      <c r="AL12" s="6"/>
      <c r="AM12" s="6"/>
      <c r="AN12" s="6"/>
      <c r="AO12" s="6"/>
    </row>
    <row r="13" spans="1:41" ht="15.95" customHeight="1" x14ac:dyDescent="0.25">
      <c r="A13" s="36"/>
      <c r="C13" s="76">
        <f t="shared" ref="C13" si="0">AND(C11,D11)*1</f>
        <v>0</v>
      </c>
      <c r="D13" s="76">
        <f t="shared" ref="D13" si="1">IF(C11,NOT(D11),D11)*1</f>
        <v>1</v>
      </c>
      <c r="E13" s="51">
        <f t="shared" ref="E13" si="2">AND(E11,F11)*1</f>
        <v>0</v>
      </c>
      <c r="F13" s="51">
        <f t="shared" ref="F13" si="3">IF(E11,NOT(F11),F11)*1</f>
        <v>1</v>
      </c>
      <c r="G13" s="76">
        <f t="shared" ref="G13" si="4">AND(G11,H11)*1</f>
        <v>0</v>
      </c>
      <c r="H13" s="76">
        <f t="shared" ref="H13" si="5">IF(G11,NOT(H11),H11)*1</f>
        <v>1</v>
      </c>
      <c r="I13" s="51">
        <f t="shared" ref="I13" si="6">AND(I11,J11)*1</f>
        <v>0</v>
      </c>
      <c r="J13" s="51">
        <f t="shared" ref="J13" si="7">IF(I11,NOT(J11),J11)*1</f>
        <v>1</v>
      </c>
      <c r="K13" s="76">
        <f t="shared" ref="K13" si="8">AND(K11,L11)*1</f>
        <v>0</v>
      </c>
      <c r="L13" s="76">
        <f t="shared" ref="L13" si="9">IF(K11,NOT(L11),L11)*1</f>
        <v>1</v>
      </c>
      <c r="M13" s="51">
        <f t="shared" ref="M13" si="10">AND(M11,N11)*1</f>
        <v>0</v>
      </c>
      <c r="N13" s="51">
        <f t="shared" ref="N13" si="11">IF(M11,NOT(N11),N11)*1</f>
        <v>1</v>
      </c>
      <c r="O13" s="76">
        <f>AND(O11,P11)*1</f>
        <v>0</v>
      </c>
      <c r="P13" s="76">
        <f>IF(O11,NOT(P11),P11)*1</f>
        <v>1</v>
      </c>
      <c r="Q13" s="51">
        <f>AND(Q11,R11)*1</f>
        <v>0</v>
      </c>
      <c r="R13" s="51">
        <f>IF(Q11,NOT(R11),R11)*1</f>
        <v>1</v>
      </c>
      <c r="S13" s="39"/>
      <c r="T13" s="80"/>
      <c r="U13" s="80"/>
      <c r="W13" s="6" t="s">
        <v>186</v>
      </c>
      <c r="X13" s="7"/>
      <c r="Y13" s="7"/>
      <c r="Z13" s="7"/>
      <c r="AA13" s="7"/>
      <c r="AB13" s="7"/>
      <c r="AC13" s="7"/>
      <c r="AD13" s="7"/>
      <c r="AE13" s="7"/>
      <c r="AF13" s="7"/>
      <c r="AG13" s="104"/>
      <c r="AH13" s="15"/>
      <c r="AI13" s="6"/>
      <c r="AJ13" s="6"/>
      <c r="AK13" s="6"/>
      <c r="AL13" s="6"/>
      <c r="AM13" s="6"/>
      <c r="AN13" s="6"/>
      <c r="AO13" s="6"/>
    </row>
    <row r="14" spans="1:41" ht="15.95" customHeight="1" x14ac:dyDescent="0.25">
      <c r="A14" s="36"/>
      <c r="P14" s="66" t="s">
        <v>85</v>
      </c>
      <c r="Q14" s="177" t="s">
        <v>75</v>
      </c>
      <c r="R14" s="179"/>
      <c r="S14" s="39"/>
      <c r="T14" s="84"/>
      <c r="U14" s="80"/>
      <c r="W14" t="s">
        <v>252</v>
      </c>
      <c r="Z14" s="7"/>
      <c r="AA14" s="7"/>
      <c r="AB14" s="7"/>
      <c r="AC14" s="7"/>
      <c r="AD14" s="7"/>
      <c r="AE14" s="7"/>
      <c r="AF14" s="7"/>
      <c r="AG14" s="104"/>
      <c r="AH14" s="15"/>
      <c r="AI14" s="6"/>
      <c r="AJ14" s="6"/>
      <c r="AK14" s="6"/>
      <c r="AL14" s="6"/>
      <c r="AM14" s="6"/>
      <c r="AN14" s="6"/>
      <c r="AO14" s="6"/>
    </row>
    <row r="15" spans="1:41" ht="15.95" customHeight="1" x14ac:dyDescent="0.25">
      <c r="A15" s="30"/>
      <c r="N15" s="66" t="s">
        <v>84</v>
      </c>
      <c r="O15" s="180" t="s">
        <v>74</v>
      </c>
      <c r="P15" s="178"/>
      <c r="W15" s="6" t="s">
        <v>253</v>
      </c>
      <c r="X15" s="7"/>
      <c r="Y15" s="7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41" ht="15.95" customHeight="1" x14ac:dyDescent="0.25">
      <c r="A16" s="42"/>
      <c r="L16" s="66" t="s">
        <v>83</v>
      </c>
      <c r="M16" s="177" t="s">
        <v>73</v>
      </c>
      <c r="N16" s="178"/>
      <c r="S16" s="80"/>
      <c r="U16" s="41"/>
      <c r="W16" s="6" t="s">
        <v>187</v>
      </c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1:41" ht="15.95" customHeight="1" x14ac:dyDescent="0.25">
      <c r="A17" s="43"/>
      <c r="J17" s="66" t="s">
        <v>82</v>
      </c>
      <c r="K17" s="177" t="s">
        <v>72</v>
      </c>
      <c r="L17" s="178"/>
      <c r="S17" s="43"/>
      <c r="T17" s="79"/>
      <c r="U17" s="41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1:41" ht="15.95" customHeight="1" x14ac:dyDescent="0.25">
      <c r="A18" s="43"/>
      <c r="H18" s="66" t="s">
        <v>81</v>
      </c>
      <c r="I18" s="177" t="s">
        <v>71</v>
      </c>
      <c r="J18" s="178"/>
      <c r="S18" s="31"/>
      <c r="T18" s="31"/>
      <c r="U18" s="34"/>
      <c r="W18" s="6"/>
      <c r="X18" s="6"/>
      <c r="Y18" s="6"/>
    </row>
    <row r="19" spans="1:41" ht="15.95" customHeight="1" x14ac:dyDescent="0.25">
      <c r="A19" s="3"/>
      <c r="B19" s="3"/>
      <c r="F19" s="66" t="s">
        <v>80</v>
      </c>
      <c r="G19" s="177" t="s">
        <v>70</v>
      </c>
      <c r="H19" s="178"/>
      <c r="I19" s="82"/>
      <c r="J19" s="82"/>
      <c r="P19" s="82"/>
      <c r="Q19" s="82"/>
      <c r="R19" s="82"/>
      <c r="S19" s="3"/>
      <c r="U19" s="5"/>
    </row>
    <row r="20" spans="1:41" s="23" customFormat="1" ht="15.95" customHeight="1" x14ac:dyDescent="0.25">
      <c r="A20" s="108" t="s">
        <v>185</v>
      </c>
      <c r="B20" s="109"/>
      <c r="C20" s="110"/>
      <c r="D20" s="66" t="s">
        <v>79</v>
      </c>
      <c r="E20" s="177" t="s">
        <v>69</v>
      </c>
      <c r="F20" s="178"/>
      <c r="U20" s="47"/>
      <c r="V20" s="41"/>
      <c r="W20" t="s">
        <v>190</v>
      </c>
      <c r="X20" t="s">
        <v>191</v>
      </c>
      <c r="Y20" t="s">
        <v>189</v>
      </c>
    </row>
    <row r="21" spans="1:41" ht="15.75" x14ac:dyDescent="0.25">
      <c r="A21" s="177" t="s">
        <v>184</v>
      </c>
      <c r="B21" s="178"/>
      <c r="C21" s="167">
        <f>'3. GP adder w BLOCK-P'!C16:D16</f>
        <v>0</v>
      </c>
      <c r="D21" s="168"/>
      <c r="E21" s="170">
        <f>'3. GP adder w BLOCK-P'!E16:F16</f>
        <v>0</v>
      </c>
      <c r="F21" s="166"/>
      <c r="G21" s="171">
        <f>'3. GP adder w BLOCK-P'!G16:H16</f>
        <v>0</v>
      </c>
      <c r="H21" s="168"/>
      <c r="I21" s="170">
        <f>'3. GP adder w BLOCK-P'!I16:J16</f>
        <v>0</v>
      </c>
      <c r="J21" s="166"/>
      <c r="K21" s="171">
        <f>'3. GP adder w BLOCK-P'!K16:L16</f>
        <v>0</v>
      </c>
      <c r="L21" s="168"/>
      <c r="M21" s="170">
        <f>'3. GP adder w BLOCK-P'!M16:N16</f>
        <v>0</v>
      </c>
      <c r="N21" s="166"/>
      <c r="O21" s="171">
        <f>'3. GP adder w BLOCK-P'!O16:P16</f>
        <v>0</v>
      </c>
      <c r="P21" s="168"/>
      <c r="Q21" s="170">
        <f>'3. GP adder w BLOCK-P'!Q16:R16</f>
        <v>0</v>
      </c>
      <c r="R21" s="166"/>
      <c r="W21" s="23"/>
      <c r="X21" s="23" t="s">
        <v>188</v>
      </c>
      <c r="Y21" s="23" t="s">
        <v>196</v>
      </c>
    </row>
    <row r="22" spans="1:41" ht="15.75" x14ac:dyDescent="0.25">
      <c r="C22" s="172" t="s">
        <v>46</v>
      </c>
      <c r="D22" s="168"/>
      <c r="E22" s="165" t="s">
        <v>32</v>
      </c>
      <c r="F22" s="166"/>
      <c r="G22" s="167" t="s">
        <v>33</v>
      </c>
      <c r="H22" s="168"/>
      <c r="I22" s="165" t="s">
        <v>34</v>
      </c>
      <c r="J22" s="166"/>
      <c r="K22" s="167" t="s">
        <v>35</v>
      </c>
      <c r="L22" s="168"/>
      <c r="M22" s="165" t="s">
        <v>36</v>
      </c>
      <c r="N22" s="166"/>
      <c r="O22" s="167" t="s">
        <v>37</v>
      </c>
      <c r="P22" s="168"/>
      <c r="Q22" s="165" t="s">
        <v>31</v>
      </c>
      <c r="R22" s="169"/>
      <c r="X22" t="s">
        <v>192</v>
      </c>
      <c r="Y22" t="s">
        <v>193</v>
      </c>
    </row>
    <row r="23" spans="1:41" ht="16.5" thickBot="1" x14ac:dyDescent="0.3">
      <c r="C23" s="157" t="s">
        <v>41</v>
      </c>
      <c r="D23" s="158"/>
      <c r="E23" s="159" t="s">
        <v>41</v>
      </c>
      <c r="F23" s="160"/>
      <c r="G23" s="161" t="s">
        <v>41</v>
      </c>
      <c r="H23" s="158"/>
      <c r="I23" s="159" t="s">
        <v>41</v>
      </c>
      <c r="J23" s="160"/>
      <c r="K23" s="161" t="s">
        <v>41</v>
      </c>
      <c r="L23" s="158"/>
      <c r="M23" s="159" t="s">
        <v>41</v>
      </c>
      <c r="N23" s="160"/>
      <c r="O23" s="161" t="s">
        <v>41</v>
      </c>
      <c r="P23" s="158"/>
      <c r="Q23" s="159" t="s">
        <v>41</v>
      </c>
      <c r="R23" s="164"/>
      <c r="X23" t="s">
        <v>194</v>
      </c>
      <c r="Y23" t="s">
        <v>195</v>
      </c>
    </row>
  </sheetData>
  <mergeCells count="32">
    <mergeCell ref="A21:B21"/>
    <mergeCell ref="Q14:R14"/>
    <mergeCell ref="E20:F20"/>
    <mergeCell ref="G19:H19"/>
    <mergeCell ref="I18:J18"/>
    <mergeCell ref="K17:L17"/>
    <mergeCell ref="M16:N16"/>
    <mergeCell ref="O15:P15"/>
    <mergeCell ref="C21:D21"/>
    <mergeCell ref="E21:F21"/>
    <mergeCell ref="G21:H21"/>
    <mergeCell ref="I21:J21"/>
    <mergeCell ref="K21:L21"/>
    <mergeCell ref="M21:N21"/>
    <mergeCell ref="O21:P21"/>
    <mergeCell ref="Q21:R21"/>
    <mergeCell ref="O22:P22"/>
    <mergeCell ref="Q22:R22"/>
    <mergeCell ref="C23:D23"/>
    <mergeCell ref="E23:F23"/>
    <mergeCell ref="G23:H23"/>
    <mergeCell ref="I23:J23"/>
    <mergeCell ref="K23:L23"/>
    <mergeCell ref="M23:N23"/>
    <mergeCell ref="O23:P23"/>
    <mergeCell ref="Q23:R23"/>
    <mergeCell ref="C22:D22"/>
    <mergeCell ref="E22:F22"/>
    <mergeCell ref="G22:H22"/>
    <mergeCell ref="I22:J22"/>
    <mergeCell ref="K22:L22"/>
    <mergeCell ref="M22:N22"/>
  </mergeCells>
  <conditionalFormatting sqref="W6">
    <cfRule type="containsText" dxfId="50" priority="3" operator="containsText" text="NO">
      <formula>NOT(ISERROR(SEARCH("NO",W6)))</formula>
    </cfRule>
    <cfRule type="containsText" dxfId="49" priority="4" operator="containsText" text="YES">
      <formula>NOT(ISERROR(SEARCH("YES",W6)))</formula>
    </cfRule>
  </conditionalFormatting>
  <conditionalFormatting sqref="W7">
    <cfRule type="containsText" dxfId="48" priority="1" operator="containsText" text="NO">
      <formula>NOT(ISERROR(SEARCH("NO",W7)))</formula>
    </cfRule>
    <cfRule type="containsText" dxfId="47" priority="2" operator="containsText" text="YES">
      <formula>NOT(ISERROR(SEARCH("YES",W7)))</formula>
    </cfRule>
  </conditionalFormatting>
  <conditionalFormatting sqref="N8">
    <cfRule type="containsText" dxfId="46" priority="8" operator="containsText" text="NO">
      <formula>NOT(ISERROR(SEARCH("NO",N8)))</formula>
    </cfRule>
    <cfRule type="containsText" dxfId="45" priority="9" operator="containsText" text="YES">
      <formula>NOT(ISERROR(SEARCH("YES",N8)))</formula>
    </cfRule>
  </conditionalFormatting>
  <conditionalFormatting sqref="R8">
    <cfRule type="containsText" dxfId="44" priority="6" operator="containsText" text="NO">
      <formula>NOT(ISERROR(SEARCH("NO",R8)))</formula>
    </cfRule>
    <cfRule type="containsText" dxfId="43" priority="7" operator="containsText" text="YES">
      <formula>NOT(ISERROR(SEARCH("YES",R8)))</formula>
    </cfRule>
  </conditionalFormatting>
  <conditionalFormatting sqref="M5:M6">
    <cfRule type="cellIs" dxfId="42" priority="5" operator="notBetween">
      <formula>-127</formula>
      <formula>127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481" r:id="rId3">
          <objectPr defaultSize="0" autoPict="0" r:id="rId4">
            <anchor moveWithCells="1" sizeWithCells="1">
              <from>
                <xdr:col>21</xdr:col>
                <xdr:colOff>0</xdr:colOff>
                <xdr:row>2</xdr:row>
                <xdr:rowOff>9525</xdr:rowOff>
              </from>
              <to>
                <xdr:col>41</xdr:col>
                <xdr:colOff>76200</xdr:colOff>
                <xdr:row>11</xdr:row>
                <xdr:rowOff>76200</xdr:rowOff>
              </to>
            </anchor>
          </objectPr>
        </oleObject>
      </mc:Choice>
      <mc:Fallback>
        <oleObject shapeId="20481" r:id="rId3"/>
      </mc:Fallback>
    </mc:AlternateContent>
    <mc:AlternateContent xmlns:mc="http://schemas.openxmlformats.org/markup-compatibility/2006">
      <mc:Choice Requires="x14">
        <oleObject progId="Equation.DSMT4" shapeId="20482" r:id="rId5">
          <objectPr defaultSize="0" autoPict="0" r:id="rId6">
            <anchor moveWithCells="1" sizeWithCells="1">
              <from>
                <xdr:col>22</xdr:col>
                <xdr:colOff>266700</xdr:colOff>
                <xdr:row>16</xdr:row>
                <xdr:rowOff>95250</xdr:rowOff>
              </from>
              <to>
                <xdr:col>32</xdr:col>
                <xdr:colOff>342900</xdr:colOff>
                <xdr:row>18</xdr:row>
                <xdr:rowOff>104775</xdr:rowOff>
              </to>
            </anchor>
          </objectPr>
        </oleObject>
      </mc:Choice>
      <mc:Fallback>
        <oleObject progId="Equation.DSMT4" shapeId="20482" r:id="rId5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36"/>
  <sheetViews>
    <sheetView workbookViewId="0">
      <selection activeCell="AA30" sqref="AA30"/>
    </sheetView>
  </sheetViews>
  <sheetFormatPr defaultRowHeight="15" x14ac:dyDescent="0.25"/>
  <cols>
    <col min="1" max="51" width="5.7109375" customWidth="1"/>
  </cols>
  <sheetData>
    <row r="1" spans="1:41" ht="18.75" x14ac:dyDescent="0.3">
      <c r="B1" s="21" t="s">
        <v>285</v>
      </c>
      <c r="C1" s="22"/>
      <c r="V1" s="5"/>
      <c r="W1" s="5"/>
    </row>
    <row r="2" spans="1:41" x14ac:dyDescent="0.25">
      <c r="V2" s="5"/>
      <c r="W2" s="5"/>
    </row>
    <row r="3" spans="1:41" x14ac:dyDescent="0.25">
      <c r="V3" s="5"/>
      <c r="W3" s="5"/>
    </row>
    <row r="4" spans="1:41" x14ac:dyDescent="0.25"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 ht="15.95" customHeight="1" x14ac:dyDescent="0.25">
      <c r="A5" s="23"/>
      <c r="B5" s="23"/>
      <c r="C5" s="23" t="s">
        <v>38</v>
      </c>
      <c r="D5" s="23"/>
      <c r="E5" s="23"/>
      <c r="F5" s="23"/>
      <c r="G5" s="23"/>
      <c r="H5" s="24" t="s">
        <v>0</v>
      </c>
      <c r="I5" s="25"/>
      <c r="J5" s="127">
        <f>IF($M$5&gt;=0,0,1)</f>
        <v>1</v>
      </c>
      <c r="K5" s="50"/>
      <c r="L5" s="25" t="s">
        <v>1</v>
      </c>
      <c r="M5" s="26">
        <v>-112</v>
      </c>
      <c r="N5" s="27" t="s">
        <v>24</v>
      </c>
      <c r="O5" s="27" t="s">
        <v>22</v>
      </c>
      <c r="P5" s="23"/>
      <c r="Q5" s="23"/>
      <c r="R5" s="23"/>
      <c r="S5" s="23"/>
      <c r="T5" s="23"/>
      <c r="W5" s="17"/>
      <c r="X5" s="6"/>
      <c r="Y5" s="6"/>
      <c r="Z5" s="6"/>
      <c r="AA5" s="6"/>
      <c r="AB5" s="6"/>
      <c r="AC5" s="6"/>
      <c r="AD5" s="6"/>
      <c r="AE5" s="13"/>
      <c r="AF5" s="13"/>
      <c r="AG5" s="6"/>
      <c r="AH5" s="6"/>
      <c r="AI5" s="6"/>
      <c r="AJ5" s="6"/>
      <c r="AK5" s="6"/>
      <c r="AL5" s="6"/>
      <c r="AM5" s="6"/>
      <c r="AN5" s="6"/>
      <c r="AO5" s="6"/>
    </row>
    <row r="6" spans="1:41" ht="15.95" customHeight="1" x14ac:dyDescent="0.25">
      <c r="A6" s="23"/>
      <c r="B6" s="23"/>
      <c r="C6" s="23" t="s">
        <v>2</v>
      </c>
      <c r="D6" s="23"/>
      <c r="E6" s="23"/>
      <c r="F6" s="28">
        <v>1</v>
      </c>
      <c r="G6" s="23"/>
      <c r="H6" s="24" t="s">
        <v>3</v>
      </c>
      <c r="I6" s="25"/>
      <c r="J6" s="127">
        <f>IF($M$6&gt;=0,0,1)</f>
        <v>1</v>
      </c>
      <c r="K6" s="50"/>
      <c r="L6" s="25" t="s">
        <v>4</v>
      </c>
      <c r="M6" s="26">
        <v>-112</v>
      </c>
      <c r="N6" s="27" t="s">
        <v>24</v>
      </c>
      <c r="O6" s="23" t="s">
        <v>23</v>
      </c>
      <c r="P6" s="23"/>
      <c r="Q6" s="23"/>
      <c r="R6" s="23"/>
      <c r="S6" s="23"/>
      <c r="T6" s="23"/>
      <c r="W6" s="15"/>
      <c r="X6" s="7"/>
      <c r="Y6" s="7"/>
      <c r="Z6" s="7"/>
      <c r="AA6" s="7"/>
      <c r="AB6" s="7"/>
      <c r="AC6" s="7"/>
      <c r="AD6" s="7"/>
      <c r="AE6" s="7"/>
      <c r="AF6" s="7"/>
      <c r="AG6" s="102"/>
      <c r="AH6" s="102"/>
      <c r="AI6" s="102"/>
      <c r="AJ6" s="6"/>
      <c r="AK6" s="6"/>
      <c r="AL6" s="6"/>
      <c r="AM6" s="6"/>
      <c r="AN6" s="6"/>
      <c r="AO6" s="6"/>
    </row>
    <row r="7" spans="1:41" ht="15.9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 t="s">
        <v>5</v>
      </c>
      <c r="M7" s="29">
        <f>IF(F6,M5-M6,M5+M6)</f>
        <v>0</v>
      </c>
      <c r="N7" s="23"/>
      <c r="O7" s="23"/>
      <c r="P7" s="23"/>
      <c r="Q7" s="23"/>
      <c r="R7" s="23"/>
      <c r="S7" s="23"/>
      <c r="T7" s="23"/>
      <c r="W7" s="15"/>
      <c r="X7" s="7"/>
      <c r="Y7" s="7"/>
      <c r="Z7" s="7"/>
      <c r="AA7" s="7"/>
      <c r="AB7" s="7"/>
      <c r="AC7" s="7"/>
      <c r="AD7" s="7"/>
      <c r="AE7" s="7"/>
      <c r="AF7" s="7"/>
      <c r="AG7" s="7"/>
      <c r="AH7" s="15"/>
      <c r="AI7" s="6"/>
      <c r="AJ7" s="6"/>
      <c r="AK7" s="6"/>
      <c r="AL7" s="6"/>
      <c r="AM7" s="6"/>
      <c r="AN7" s="6"/>
      <c r="AO7" s="6"/>
    </row>
    <row r="8" spans="1:41" ht="15.95" customHeight="1" thickBot="1" x14ac:dyDescent="0.3">
      <c r="B8" s="58" t="s">
        <v>50</v>
      </c>
      <c r="C8" s="58"/>
      <c r="D8" s="58"/>
      <c r="E8" s="58"/>
      <c r="F8" s="58"/>
      <c r="G8" s="58"/>
      <c r="H8" s="58"/>
      <c r="I8" s="45">
        <f>Q16+2*O16+4*M16+8*K16+16*I16+32*G16+64*E16-128*C16</f>
        <v>0</v>
      </c>
      <c r="J8" s="58" t="s">
        <v>20</v>
      </c>
      <c r="K8" s="58"/>
      <c r="L8" s="58"/>
      <c r="M8" s="58"/>
      <c r="N8" s="46" t="str">
        <f>IF(I8=M7,"YES","NO")</f>
        <v>YES</v>
      </c>
      <c r="O8" s="58" t="s">
        <v>21</v>
      </c>
      <c r="P8" s="58"/>
      <c r="Q8" s="58"/>
      <c r="R8" s="43" t="str">
        <f>IF(C$11&lt;&gt;D$11,"NO",IF(AND(C$11=D$11,C$11=C$16),"NO","YES"))</f>
        <v>NO</v>
      </c>
      <c r="W8" s="5"/>
      <c r="X8" s="7"/>
      <c r="Y8" s="7"/>
      <c r="Z8" s="7"/>
      <c r="AA8" s="7"/>
      <c r="AB8" s="7"/>
      <c r="AC8" s="7"/>
      <c r="AD8" s="7"/>
      <c r="AE8" s="7"/>
      <c r="AF8" s="7"/>
      <c r="AG8" s="7"/>
      <c r="AH8" s="15"/>
      <c r="AI8" s="6"/>
      <c r="AJ8" s="6"/>
      <c r="AK8" s="6"/>
      <c r="AL8" s="6"/>
      <c r="AM8" s="6"/>
      <c r="AN8" s="6"/>
      <c r="AO8" s="6"/>
    </row>
    <row r="9" spans="1:41" s="35" customFormat="1" ht="15.95" customHeight="1" x14ac:dyDescent="0.25">
      <c r="A9" s="30"/>
      <c r="B9" s="31"/>
      <c r="C9" s="72" t="s">
        <v>41</v>
      </c>
      <c r="D9" s="73" t="s">
        <v>41</v>
      </c>
      <c r="E9" s="32" t="s">
        <v>41</v>
      </c>
      <c r="F9" s="32" t="s">
        <v>41</v>
      </c>
      <c r="G9" s="73" t="s">
        <v>41</v>
      </c>
      <c r="H9" s="73" t="s">
        <v>41</v>
      </c>
      <c r="I9" s="32" t="s">
        <v>41</v>
      </c>
      <c r="J9" s="32" t="s">
        <v>41</v>
      </c>
      <c r="K9" s="73" t="s">
        <v>41</v>
      </c>
      <c r="L9" s="73" t="s">
        <v>41</v>
      </c>
      <c r="M9" s="32" t="s">
        <v>41</v>
      </c>
      <c r="N9" s="32" t="s">
        <v>41</v>
      </c>
      <c r="O9" s="73" t="s">
        <v>41</v>
      </c>
      <c r="P9" s="73" t="s">
        <v>41</v>
      </c>
      <c r="Q9" s="32" t="s">
        <v>41</v>
      </c>
      <c r="R9" s="33" t="s">
        <v>41</v>
      </c>
      <c r="S9" s="30"/>
      <c r="T9" s="31"/>
      <c r="U9" s="34"/>
      <c r="W9" s="5"/>
      <c r="X9" s="7"/>
      <c r="Y9" s="7"/>
      <c r="Z9" s="7"/>
      <c r="AA9" s="7"/>
      <c r="AB9" s="7"/>
      <c r="AC9" s="7"/>
      <c r="AD9" s="7"/>
      <c r="AE9" s="7"/>
      <c r="AF9" s="7"/>
      <c r="AG9" s="103"/>
      <c r="AH9" s="15"/>
      <c r="AI9" s="6"/>
      <c r="AJ9" s="107"/>
      <c r="AK9" s="107"/>
      <c r="AL9" s="107"/>
      <c r="AM9" s="107"/>
      <c r="AN9" s="107"/>
      <c r="AO9" s="107"/>
    </row>
    <row r="10" spans="1:41" ht="15.95" customHeight="1" x14ac:dyDescent="0.25">
      <c r="A10" s="36"/>
      <c r="C10" s="74" t="s">
        <v>43</v>
      </c>
      <c r="D10" s="75" t="s">
        <v>44</v>
      </c>
      <c r="E10" s="37" t="s">
        <v>6</v>
      </c>
      <c r="F10" s="37" t="s">
        <v>7</v>
      </c>
      <c r="G10" s="75" t="s">
        <v>8</v>
      </c>
      <c r="H10" s="75" t="s">
        <v>9</v>
      </c>
      <c r="I10" s="37" t="s">
        <v>10</v>
      </c>
      <c r="J10" s="37" t="s">
        <v>11</v>
      </c>
      <c r="K10" s="75" t="s">
        <v>12</v>
      </c>
      <c r="L10" s="75" t="s">
        <v>13</v>
      </c>
      <c r="M10" s="37" t="s">
        <v>14</v>
      </c>
      <c r="N10" s="37" t="s">
        <v>15</v>
      </c>
      <c r="O10" s="75" t="s">
        <v>16</v>
      </c>
      <c r="P10" s="75" t="s">
        <v>17</v>
      </c>
      <c r="Q10" s="37" t="s">
        <v>18</v>
      </c>
      <c r="R10" s="38" t="s">
        <v>19</v>
      </c>
      <c r="S10" s="39"/>
      <c r="W10" s="5"/>
      <c r="X10" s="7"/>
      <c r="Y10" s="7"/>
      <c r="Z10" s="7"/>
      <c r="AA10" s="7"/>
      <c r="AB10" s="7"/>
      <c r="AC10" s="7"/>
      <c r="AD10" s="7"/>
      <c r="AE10" s="7"/>
      <c r="AF10" s="7"/>
      <c r="AG10" s="103"/>
      <c r="AH10" s="15"/>
      <c r="AI10" s="6"/>
      <c r="AJ10" s="6"/>
      <c r="AK10" s="6"/>
      <c r="AL10" s="6"/>
      <c r="AM10" s="6"/>
      <c r="AN10" s="6"/>
      <c r="AO10" s="6"/>
    </row>
    <row r="11" spans="1:41" ht="15.95" customHeight="1" thickBot="1" x14ac:dyDescent="0.3">
      <c r="A11" s="36"/>
      <c r="C11" s="77">
        <f>IF($M$5&gt;=0,0,1)</f>
        <v>1</v>
      </c>
      <c r="D11" s="77">
        <f>IF($F$6,NOT(J6),J6)*1</f>
        <v>0</v>
      </c>
      <c r="E11" s="88">
        <f>IF($J$5,AND((256+$M$5)&gt;=64,ISODD((256+$M$5)/64)),AND($M$5&gt;=64,ISODD($M$5/64)))*1</f>
        <v>0</v>
      </c>
      <c r="F11" s="85">
        <f>IF($F$6,NOT(IF($J$6,AND((256+$M$6)&gt;=64,ISODD((256+$M$6)/64)),AND($M$6&gt;=64,ISODD($M$6/64)))),IF($J$6,AND((256+$M$6)&gt;=64,ISODD((256+$M$6)/64)),AND($M$6&gt;=64,ISODD($M$6/64))))*1</f>
        <v>1</v>
      </c>
      <c r="G11" s="86">
        <f>IF($J$5,AND((256+$M$5)&gt;=32,ISODD((256+$M$5)/32)),AND($M$5&gt;=32,ISODD($M$5/32)))*1</f>
        <v>0</v>
      </c>
      <c r="H11" s="86">
        <f>IF($F$6,NOT(IF($J$6,AND((256+$M$6)&gt;=32,ISODD((256+$M$6)/32)),AND($M$6&gt;=32,ISODD($M$6/32)))),IF($J$6,AND((256+$M$6)&gt;=32,ISODD((256+$M$6)/32)),AND($M$6&gt;=32,ISODD($M$6/32))))*1</f>
        <v>1</v>
      </c>
      <c r="I11" s="88">
        <f>IF($J$5,AND((256+$M$5)&gt;=16,ISODD((256+$M$5)/16)),AND($M$5&gt;=16,ISODD($M$5/16)))*1</f>
        <v>1</v>
      </c>
      <c r="J11" s="85">
        <f>IF($F$6,NOT(IF($J$6,AND((256+$M$6)&gt;=16,ISODD((256+$M$6)/16)),AND($M$6&gt;=16,ISODD($M$6/16)))),IF($J$6,AND((256+$M$6)&gt;=16,ISODD((256+$M$6)/16)),AND($M$6&gt;=16,ISODD($M$6/16))))*1</f>
        <v>0</v>
      </c>
      <c r="K11" s="86">
        <f>IF($J$5,AND((256+$M$5)&gt;=8,ISODD((256+$M$5)/8)),AND($M$5&gt;=8,ISODD($M$5/8)))*1</f>
        <v>0</v>
      </c>
      <c r="L11" s="86">
        <f>IF($F$6,NOT(IF($J$6,AND((256+$M$6)&gt;=8,ISODD((256+$M$6)/8)),AND($M$6&gt;=8,ISODD($M$6/8)))),IF($J$6,AND((256+$M$6)&gt;=8,ISODD((256+$M$6)/8)),AND($M$6&gt;=8,ISODD($M$6/8))))*1</f>
        <v>1</v>
      </c>
      <c r="M11" s="88">
        <f>IF($J$5,AND((256+$M$5)&gt;=4,ISODD((256+$M$5)/4)),AND($M$5&gt;=4,ISODD($M$5/4)))*1</f>
        <v>0</v>
      </c>
      <c r="N11" s="85">
        <f>IF($F$6,NOT(IF($J$6,AND((256+$M$6)&gt;=4,ISODD((256+$M$6)/4)),AND($M$6&gt;=4,ISODD($M$6/4)))),IF($J$6,AND((256+$M$6)&gt;=4,ISODD((256+$M$6)/4)),AND($M$6&gt;=4,ISODD($M$6/4))))*1</f>
        <v>1</v>
      </c>
      <c r="O11" s="86">
        <f>IF($J$5,AND((256+$M$5)&gt;=2,ISODD((256+$M$5)/2)),AND($M$5&gt;=2,ISODD($M$5/2)))*1</f>
        <v>0</v>
      </c>
      <c r="P11" s="86">
        <f>IF($F$6,NOT(IF($J$6,AND((256+$M$6)&gt;=2,ISODD((256+$M$6)/2)),AND($M$6&gt;=2,ISODD($M$6/2)))),IF($J$6,AND((256+$M$6)&gt;=2,ISODD((256+$M$6)/2)),AND($M$6&gt;=2,ISODD($M$6/2))))*1</f>
        <v>1</v>
      </c>
      <c r="Q11" s="88">
        <f>IF($J$5,ISODD(256+$M$5),ISODD($M$5))*1</f>
        <v>0</v>
      </c>
      <c r="R11" s="90">
        <f>IF($F$6,NOT(IF($J$6,ISODD(256+$M$6),ISODD($M$6))),IF($J$6,ISODD(256+$M$6),ISODD($M$6)))*1</f>
        <v>1</v>
      </c>
      <c r="S11" s="39"/>
      <c r="T11" s="31"/>
      <c r="U11" s="34"/>
      <c r="W11" s="5"/>
      <c r="X11" s="7"/>
      <c r="Y11" s="7"/>
      <c r="Z11" s="7"/>
      <c r="AA11" s="7"/>
      <c r="AB11" s="7"/>
      <c r="AC11" s="7"/>
      <c r="AD11" s="7"/>
      <c r="AE11" s="7"/>
      <c r="AF11" s="7"/>
      <c r="AG11" s="103"/>
      <c r="AH11" s="15"/>
      <c r="AI11" s="6"/>
      <c r="AJ11" s="6"/>
      <c r="AK11" s="6"/>
      <c r="AL11" s="6"/>
      <c r="AM11" s="6"/>
      <c r="AN11" s="6"/>
      <c r="AO11" s="6"/>
    </row>
    <row r="12" spans="1:41" ht="15.95" customHeight="1" x14ac:dyDescent="0.25">
      <c r="A12" s="36"/>
      <c r="C12" s="76" t="s">
        <v>53</v>
      </c>
      <c r="D12" s="76" t="s">
        <v>54</v>
      </c>
      <c r="E12" s="51" t="s">
        <v>55</v>
      </c>
      <c r="F12" s="51" t="s">
        <v>56</v>
      </c>
      <c r="G12" s="76" t="s">
        <v>57</v>
      </c>
      <c r="H12" s="76" t="s">
        <v>58</v>
      </c>
      <c r="I12" s="51" t="s">
        <v>59</v>
      </c>
      <c r="J12" s="51" t="s">
        <v>60</v>
      </c>
      <c r="K12" s="76" t="s">
        <v>61</v>
      </c>
      <c r="L12" s="76" t="s">
        <v>62</v>
      </c>
      <c r="M12" s="51" t="s">
        <v>63</v>
      </c>
      <c r="N12" s="51" t="s">
        <v>64</v>
      </c>
      <c r="O12" s="76" t="s">
        <v>65</v>
      </c>
      <c r="P12" s="76" t="s">
        <v>66</v>
      </c>
      <c r="Q12" s="51" t="s">
        <v>67</v>
      </c>
      <c r="R12" s="51" t="s">
        <v>68</v>
      </c>
      <c r="S12" s="39"/>
      <c r="T12" s="80"/>
      <c r="U12" s="80"/>
      <c r="W12" s="6"/>
      <c r="X12" s="7"/>
      <c r="Y12" s="7"/>
      <c r="Z12" s="7"/>
      <c r="AA12" s="7"/>
      <c r="AB12" s="7"/>
      <c r="AC12" s="7"/>
      <c r="AD12" s="7"/>
      <c r="AE12" s="7"/>
      <c r="AF12" s="7"/>
      <c r="AG12" s="103"/>
      <c r="AH12" s="15"/>
      <c r="AI12" s="6"/>
      <c r="AJ12" s="6"/>
      <c r="AK12" s="6"/>
      <c r="AL12" s="6"/>
      <c r="AM12" s="6"/>
      <c r="AN12" s="6"/>
      <c r="AO12" s="6"/>
    </row>
    <row r="13" spans="1:41" ht="15.95" customHeight="1" x14ac:dyDescent="0.25">
      <c r="A13" s="36"/>
      <c r="C13" s="76">
        <f t="shared" ref="C13" si="0">AND(C11,D11)*1</f>
        <v>0</v>
      </c>
      <c r="D13" s="76">
        <f t="shared" ref="D13" si="1">IF(C11,NOT(D11),D11)*1</f>
        <v>1</v>
      </c>
      <c r="E13" s="51">
        <f t="shared" ref="E13" si="2">AND(E11,F11)*1</f>
        <v>0</v>
      </c>
      <c r="F13" s="51">
        <f t="shared" ref="F13" si="3">IF(E11,NOT(F11),F11)*1</f>
        <v>1</v>
      </c>
      <c r="G13" s="76">
        <f t="shared" ref="G13" si="4">AND(G11,H11)*1</f>
        <v>0</v>
      </c>
      <c r="H13" s="76">
        <f t="shared" ref="H13" si="5">IF(G11,NOT(H11),H11)*1</f>
        <v>1</v>
      </c>
      <c r="I13" s="51">
        <f t="shared" ref="I13" si="6">AND(I11,J11)*1</f>
        <v>0</v>
      </c>
      <c r="J13" s="51">
        <f t="shared" ref="J13" si="7">IF(I11,NOT(J11),J11)*1</f>
        <v>1</v>
      </c>
      <c r="K13" s="76">
        <f t="shared" ref="K13" si="8">AND(K11,L11)*1</f>
        <v>0</v>
      </c>
      <c r="L13" s="76">
        <f t="shared" ref="L13" si="9">IF(K11,NOT(L11),L11)*1</f>
        <v>1</v>
      </c>
      <c r="M13" s="51">
        <f t="shared" ref="M13" si="10">AND(M11,N11)*1</f>
        <v>0</v>
      </c>
      <c r="N13" s="51">
        <f t="shared" ref="N13" si="11">IF(M11,NOT(N11),N11)*1</f>
        <v>1</v>
      </c>
      <c r="O13" s="76">
        <f>AND(O11,P11)*1</f>
        <v>0</v>
      </c>
      <c r="P13" s="76">
        <f>IF(O11,NOT(P11),P11)*1</f>
        <v>1</v>
      </c>
      <c r="Q13" s="51">
        <f>AND(Q11,R11)*1</f>
        <v>0</v>
      </c>
      <c r="R13" s="51">
        <f>IF(Q11,NOT(R11),R11)*1</f>
        <v>1</v>
      </c>
      <c r="S13" s="39"/>
      <c r="T13" s="80"/>
      <c r="U13" s="80"/>
      <c r="W13" s="6"/>
      <c r="X13" s="7"/>
      <c r="Y13" s="7"/>
      <c r="Z13" s="7"/>
      <c r="AA13" s="7"/>
      <c r="AB13" s="7"/>
      <c r="AC13" s="7"/>
      <c r="AD13" s="7"/>
      <c r="AE13" s="7"/>
      <c r="AF13" s="7"/>
      <c r="AG13" s="104"/>
      <c r="AH13" s="15"/>
      <c r="AI13" s="6"/>
      <c r="AJ13" s="6"/>
      <c r="AK13" s="6"/>
      <c r="AL13" s="6"/>
      <c r="AM13" s="6"/>
      <c r="AN13" s="6"/>
      <c r="AO13" s="6"/>
    </row>
    <row r="14" spans="1:41" ht="15.95" customHeight="1" x14ac:dyDescent="0.25">
      <c r="A14" s="36"/>
      <c r="C14" s="57"/>
      <c r="D14" s="135"/>
      <c r="E14" s="57"/>
      <c r="F14" s="135"/>
      <c r="G14" s="57"/>
      <c r="H14" s="135"/>
      <c r="I14" s="57"/>
      <c r="J14" s="135"/>
      <c r="K14" s="57"/>
      <c r="L14" s="135"/>
      <c r="M14" s="57"/>
      <c r="N14" s="135"/>
      <c r="O14" s="57"/>
      <c r="P14" s="135"/>
      <c r="Q14" s="57"/>
      <c r="R14" s="135"/>
      <c r="S14" s="39"/>
      <c r="T14" s="84"/>
      <c r="U14" s="80"/>
      <c r="W14" s="6"/>
      <c r="X14" s="7"/>
      <c r="Y14" s="7"/>
      <c r="Z14" s="7"/>
      <c r="AA14" s="7"/>
      <c r="AB14" s="7"/>
      <c r="AC14" s="7"/>
      <c r="AD14" s="7"/>
      <c r="AE14" s="7"/>
      <c r="AF14" s="7"/>
      <c r="AG14" s="104"/>
      <c r="AH14" s="15"/>
      <c r="AI14" s="6"/>
      <c r="AJ14" s="6"/>
      <c r="AK14" s="6"/>
      <c r="AL14" s="6"/>
      <c r="AM14" s="6"/>
      <c r="AN14" s="6"/>
      <c r="AO14" s="6"/>
    </row>
    <row r="15" spans="1:41" ht="15.95" customHeight="1" x14ac:dyDescent="0.25">
      <c r="A15" s="30"/>
      <c r="B15" s="68" t="s">
        <v>42</v>
      </c>
      <c r="C15" s="162"/>
      <c r="D15" s="163"/>
      <c r="E15" s="162"/>
      <c r="F15" s="163"/>
      <c r="G15" s="162"/>
      <c r="H15" s="163"/>
      <c r="I15" s="162"/>
      <c r="J15" s="163"/>
      <c r="K15" s="162"/>
      <c r="L15" s="163"/>
      <c r="M15" s="162"/>
      <c r="N15" s="163"/>
      <c r="O15" s="162"/>
      <c r="P15" s="163"/>
      <c r="Q15" s="162"/>
      <c r="R15" s="163"/>
      <c r="S15" s="69">
        <f>F6</f>
        <v>1</v>
      </c>
      <c r="T15" s="70" t="s">
        <v>154</v>
      </c>
      <c r="W15" s="6" t="s">
        <v>207</v>
      </c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41" ht="15.95" customHeight="1" x14ac:dyDescent="0.25">
      <c r="A16" s="42"/>
      <c r="B16" s="80"/>
      <c r="C16" s="171"/>
      <c r="D16" s="168"/>
      <c r="E16" s="170"/>
      <c r="F16" s="166"/>
      <c r="G16" s="171"/>
      <c r="H16" s="168"/>
      <c r="I16" s="170"/>
      <c r="J16" s="166"/>
      <c r="K16" s="171"/>
      <c r="L16" s="168"/>
      <c r="M16" s="170"/>
      <c r="N16" s="166"/>
      <c r="O16" s="171"/>
      <c r="P16" s="168"/>
      <c r="Q16" s="170"/>
      <c r="R16" s="166"/>
      <c r="S16" s="80" t="s">
        <v>45</v>
      </c>
      <c r="U16" s="41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43" ht="15.95" customHeight="1" x14ac:dyDescent="0.25">
      <c r="A17" s="43"/>
      <c r="C17" s="172" t="s">
        <v>46</v>
      </c>
      <c r="D17" s="168"/>
      <c r="E17" s="165" t="s">
        <v>32</v>
      </c>
      <c r="F17" s="166"/>
      <c r="G17" s="167" t="s">
        <v>33</v>
      </c>
      <c r="H17" s="168"/>
      <c r="I17" s="165" t="s">
        <v>34</v>
      </c>
      <c r="J17" s="166"/>
      <c r="K17" s="167" t="s">
        <v>35</v>
      </c>
      <c r="L17" s="168"/>
      <c r="M17" s="165" t="s">
        <v>36</v>
      </c>
      <c r="N17" s="166"/>
      <c r="O17" s="167" t="s">
        <v>37</v>
      </c>
      <c r="P17" s="168"/>
      <c r="Q17" s="165" t="s">
        <v>31</v>
      </c>
      <c r="R17" s="169"/>
      <c r="S17" s="43"/>
      <c r="T17" s="79"/>
      <c r="U17" s="41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43" ht="15.95" customHeight="1" thickBot="1" x14ac:dyDescent="0.3">
      <c r="A18" s="43"/>
      <c r="C18" s="157" t="s">
        <v>41</v>
      </c>
      <c r="D18" s="158"/>
      <c r="E18" s="159" t="s">
        <v>41</v>
      </c>
      <c r="F18" s="160"/>
      <c r="G18" s="161" t="s">
        <v>41</v>
      </c>
      <c r="H18" s="158"/>
      <c r="I18" s="159" t="s">
        <v>41</v>
      </c>
      <c r="J18" s="160"/>
      <c r="K18" s="161" t="s">
        <v>41</v>
      </c>
      <c r="L18" s="158"/>
      <c r="M18" s="159" t="s">
        <v>41</v>
      </c>
      <c r="N18" s="160"/>
      <c r="O18" s="161" t="s">
        <v>41</v>
      </c>
      <c r="P18" s="158"/>
      <c r="Q18" s="159" t="s">
        <v>41</v>
      </c>
      <c r="R18" s="164"/>
      <c r="S18" s="31"/>
      <c r="T18" s="31"/>
      <c r="U18" s="34"/>
      <c r="AM18" s="181" t="s">
        <v>218</v>
      </c>
      <c r="AN18" s="182"/>
      <c r="AO18" s="182"/>
      <c r="AP18" s="6"/>
    </row>
    <row r="19" spans="1:43" ht="15.95" customHeight="1" thickBot="1" x14ac:dyDescent="0.3">
      <c r="A19" s="3"/>
      <c r="B19" s="3"/>
      <c r="C19" s="121">
        <f>IF($M$5&gt;=0,0,1)</f>
        <v>1</v>
      </c>
      <c r="D19" s="122">
        <f>IF($M$6&gt;=0,0,1)</f>
        <v>1</v>
      </c>
      <c r="E19" s="123">
        <f>IF($C19,AND((256+$M$5)&gt;=64,ISODD((256+$M$5)/64)),AND($M$5&gt;=64,ISODD($M$5/64)))*1</f>
        <v>0</v>
      </c>
      <c r="F19" s="123">
        <f>IF($D19,AND((256+$M$6)&gt;=64,ISODD((256+$M$6)/64)),AND($M$6&gt;=64,ISODD($M$6/64)))*1</f>
        <v>0</v>
      </c>
      <c r="G19" s="122">
        <f>IF(C19,AND((256+$M$5)&gt;=32,ISODD((256+$M$5)/32)),AND($M$5&gt;=32,ISODD($M$5/32)))*1</f>
        <v>0</v>
      </c>
      <c r="H19" s="122">
        <f>IF(D19,AND((256+$M$6)&gt;=32,ISODD((256+$M$6)/32)),AND($M$6&gt;=32,ISODD($M$6/32)))*1</f>
        <v>0</v>
      </c>
      <c r="I19" s="123">
        <f>IF($C19,AND((256+$M$5)&gt;=16,ISODD((256+$M$5)/16)),AND($M$5&gt;=16,ISODD($M$5/16)))*1</f>
        <v>1</v>
      </c>
      <c r="J19" s="123">
        <f>IF($D19,AND((256+$M$6)&gt;=16,ISODD((256+$M$6)/16)),AND($M$6&gt;=16,ISODD($M$6/16)))*1</f>
        <v>1</v>
      </c>
      <c r="K19" s="122">
        <f>IF($C19,AND((256+$M$5)&gt;=8,ISODD((256+$M$5)/8)),AND($M$5&gt;=8,ISODD($M$5/8)))*1</f>
        <v>0</v>
      </c>
      <c r="L19" s="122">
        <f>IF($D19,AND((256+$M$6)&gt;=8,ISODD((256+$M$6)/8)),AND($M$6&gt;=8,ISODD($M$6/8)))*1</f>
        <v>0</v>
      </c>
      <c r="M19" s="123">
        <f>IF($C19,AND((256+$M$5)&gt;=4,ISODD((256+$M$5)/4)),AND($M$5&gt;=4,ISODD($M$5/4)))*1</f>
        <v>0</v>
      </c>
      <c r="N19" s="123">
        <f>IF($D19,AND((256+$M$6)&gt;=4,ISODD((256+$M$6)/4)),AND($M$6&gt;=4,ISODD($M$6/4)))*1</f>
        <v>0</v>
      </c>
      <c r="O19" s="122">
        <f>IF($C19,AND((256+$M$5)&gt;=2,ISODD((256+$M$5)/2)),AND($M$5&gt;=2,ISODD($M$5/2)))*1</f>
        <v>0</v>
      </c>
      <c r="P19" s="122">
        <f>IF($D19,AND((256+$M$6)&gt;=2,ISODD((256+$M$6)/2)),AND($M$6&gt;=2,ISODD($M$6/2)))*1</f>
        <v>0</v>
      </c>
      <c r="Q19" s="123">
        <f>IF($C19,ISODD(256+$M13),ISODD($M13))*1</f>
        <v>0</v>
      </c>
      <c r="R19" s="124">
        <f>IF($D19,ISODD(256+$M14),ISODD($M14))*1</f>
        <v>0</v>
      </c>
      <c r="S19" s="3"/>
      <c r="U19" s="5"/>
      <c r="W19" t="s">
        <v>208</v>
      </c>
      <c r="X19" t="s">
        <v>191</v>
      </c>
      <c r="Y19" t="s">
        <v>189</v>
      </c>
      <c r="AJ19" t="s">
        <v>217</v>
      </c>
      <c r="AK19" s="84">
        <v>1</v>
      </c>
      <c r="AM19" s="116">
        <v>4</v>
      </c>
      <c r="AN19" s="116">
        <v>8</v>
      </c>
      <c r="AO19" s="116">
        <v>16</v>
      </c>
      <c r="AP19" s="6"/>
    </row>
    <row r="20" spans="1:43" s="23" customFormat="1" ht="15.95" customHeight="1" x14ac:dyDescent="0.25">
      <c r="P20" s="52">
        <f>IF($F$6,NOT(P19),P19)*1</f>
        <v>1</v>
      </c>
      <c r="U20" s="47"/>
      <c r="V20" s="41"/>
      <c r="X20" s="23" t="s">
        <v>188</v>
      </c>
      <c r="Y20" s="23" t="s">
        <v>196</v>
      </c>
      <c r="AK20" s="52">
        <v>1</v>
      </c>
      <c r="AM20">
        <f t="shared" ref="AM20:AO22" si="12">tpg+(2*n0-2+N/n0-1)*tao+txor</f>
        <v>15</v>
      </c>
      <c r="AN20">
        <f t="shared" si="12"/>
        <v>19</v>
      </c>
      <c r="AO20">
        <f t="shared" si="12"/>
        <v>33</v>
      </c>
      <c r="AP20" s="117">
        <v>32</v>
      </c>
      <c r="AQ20"/>
    </row>
    <row r="21" spans="1:43" s="23" customFormat="1" ht="15.95" customHeight="1" x14ac:dyDescent="0.25">
      <c r="C21" t="s">
        <v>161</v>
      </c>
      <c r="D21"/>
      <c r="E21"/>
      <c r="F21"/>
      <c r="G21"/>
      <c r="H21"/>
      <c r="I21"/>
      <c r="J21"/>
      <c r="K21"/>
      <c r="L21"/>
      <c r="M21"/>
      <c r="N21"/>
      <c r="O21"/>
      <c r="P21"/>
      <c r="Q21" s="84"/>
      <c r="R21" s="84"/>
      <c r="S21" s="84"/>
      <c r="T21" s="84"/>
      <c r="U21" s="84"/>
      <c r="V21" s="41"/>
      <c r="W21"/>
      <c r="X21" t="s">
        <v>194</v>
      </c>
      <c r="Y21" t="s">
        <v>195</v>
      </c>
      <c r="AK21" s="52">
        <v>1</v>
      </c>
      <c r="AM21">
        <f t="shared" si="12"/>
        <v>23</v>
      </c>
      <c r="AN21">
        <f t="shared" si="12"/>
        <v>23</v>
      </c>
      <c r="AO21">
        <f t="shared" si="12"/>
        <v>35</v>
      </c>
      <c r="AP21" s="117">
        <v>64</v>
      </c>
      <c r="AQ21" t="s">
        <v>219</v>
      </c>
    </row>
    <row r="22" spans="1:43" ht="15.75" x14ac:dyDescent="0.25">
      <c r="C22" s="1" t="s">
        <v>200</v>
      </c>
      <c r="D22" s="111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1"/>
      <c r="R22" s="111"/>
      <c r="S22" s="2"/>
      <c r="U22" s="80"/>
      <c r="V22" s="15"/>
      <c r="AM22">
        <f t="shared" si="12"/>
        <v>39</v>
      </c>
      <c r="AN22">
        <f t="shared" si="12"/>
        <v>31</v>
      </c>
      <c r="AO22">
        <f t="shared" si="12"/>
        <v>39</v>
      </c>
      <c r="AP22" s="118">
        <v>128</v>
      </c>
      <c r="AQ22" s="23"/>
    </row>
    <row r="23" spans="1:43" x14ac:dyDescent="0.25">
      <c r="W23" t="s">
        <v>209</v>
      </c>
    </row>
    <row r="24" spans="1:43" x14ac:dyDescent="0.25">
      <c r="C24" s="17" t="s">
        <v>137</v>
      </c>
      <c r="D24" s="5"/>
      <c r="X24" t="s">
        <v>210</v>
      </c>
      <c r="Y24" t="s">
        <v>211</v>
      </c>
    </row>
    <row r="25" spans="1:43" x14ac:dyDescent="0.25">
      <c r="C25" t="s">
        <v>40</v>
      </c>
      <c r="D25" t="s">
        <v>292</v>
      </c>
      <c r="X25" t="s">
        <v>212</v>
      </c>
      <c r="Y25" t="s">
        <v>213</v>
      </c>
    </row>
    <row r="26" spans="1:43" x14ac:dyDescent="0.25">
      <c r="C26" t="s">
        <v>133</v>
      </c>
      <c r="D26" t="s">
        <v>201</v>
      </c>
    </row>
    <row r="27" spans="1:43" x14ac:dyDescent="0.25">
      <c r="C27" t="s">
        <v>134</v>
      </c>
      <c r="D27" t="s">
        <v>257</v>
      </c>
      <c r="W27" t="s">
        <v>214</v>
      </c>
    </row>
    <row r="28" spans="1:43" x14ac:dyDescent="0.25">
      <c r="C28" t="s">
        <v>135</v>
      </c>
      <c r="D28" t="s">
        <v>202</v>
      </c>
      <c r="W28" t="s">
        <v>215</v>
      </c>
    </row>
    <row r="29" spans="1:43" x14ac:dyDescent="0.25">
      <c r="C29" t="s">
        <v>138</v>
      </c>
      <c r="D29" t="s">
        <v>169</v>
      </c>
    </row>
    <row r="30" spans="1:43" x14ac:dyDescent="0.25">
      <c r="C30" t="s">
        <v>139</v>
      </c>
      <c r="D30" t="s">
        <v>203</v>
      </c>
    </row>
    <row r="31" spans="1:43" x14ac:dyDescent="0.25">
      <c r="D31" t="s">
        <v>204</v>
      </c>
    </row>
    <row r="32" spans="1:43" x14ac:dyDescent="0.25">
      <c r="C32" t="s">
        <v>288</v>
      </c>
      <c r="D32" t="s">
        <v>205</v>
      </c>
    </row>
    <row r="33" spans="3:20" x14ac:dyDescent="0.25">
      <c r="C33" t="s">
        <v>289</v>
      </c>
      <c r="D33" t="s">
        <v>206</v>
      </c>
    </row>
    <row r="36" spans="3:20" ht="15.75" x14ac:dyDescent="0.25">
      <c r="C36" s="65" t="s">
        <v>86</v>
      </c>
      <c r="D36" s="56" t="s">
        <v>79</v>
      </c>
      <c r="E36" s="57" t="s">
        <v>87</v>
      </c>
      <c r="F36" s="56" t="s">
        <v>80</v>
      </c>
      <c r="G36" s="57" t="s">
        <v>88</v>
      </c>
      <c r="H36" s="56" t="s">
        <v>81</v>
      </c>
      <c r="I36" s="57" t="s">
        <v>89</v>
      </c>
      <c r="J36" s="56" t="s">
        <v>82</v>
      </c>
      <c r="K36" s="57" t="s">
        <v>90</v>
      </c>
      <c r="L36" s="56" t="s">
        <v>83</v>
      </c>
      <c r="M36" s="57" t="s">
        <v>91</v>
      </c>
      <c r="N36" s="56" t="s">
        <v>84</v>
      </c>
      <c r="O36" s="57" t="s">
        <v>92</v>
      </c>
      <c r="P36" s="56" t="s">
        <v>85</v>
      </c>
      <c r="Q36" s="57" t="s">
        <v>140</v>
      </c>
      <c r="R36" s="56" t="s">
        <v>141</v>
      </c>
      <c r="S36" s="84" t="s">
        <v>42</v>
      </c>
      <c r="T36" s="113" t="s">
        <v>216</v>
      </c>
    </row>
  </sheetData>
  <mergeCells count="33">
    <mergeCell ref="C17:D17"/>
    <mergeCell ref="E17:F17"/>
    <mergeCell ref="G17:H17"/>
    <mergeCell ref="I17:J17"/>
    <mergeCell ref="O17:P17"/>
    <mergeCell ref="C18:D18"/>
    <mergeCell ref="E18:F18"/>
    <mergeCell ref="G18:H18"/>
    <mergeCell ref="M18:N18"/>
    <mergeCell ref="O18:P18"/>
    <mergeCell ref="I16:J16"/>
    <mergeCell ref="K16:L16"/>
    <mergeCell ref="Q16:R16"/>
    <mergeCell ref="O16:P16"/>
    <mergeCell ref="AM18:AO18"/>
    <mergeCell ref="Q17:R17"/>
    <mergeCell ref="Q18:R18"/>
    <mergeCell ref="Q15:R15"/>
    <mergeCell ref="I18:J18"/>
    <mergeCell ref="K17:L17"/>
    <mergeCell ref="M16:N16"/>
    <mergeCell ref="C15:D15"/>
    <mergeCell ref="E15:F15"/>
    <mergeCell ref="G15:H15"/>
    <mergeCell ref="I15:J15"/>
    <mergeCell ref="K15:L15"/>
    <mergeCell ref="M15:N15"/>
    <mergeCell ref="O15:P15"/>
    <mergeCell ref="C16:D16"/>
    <mergeCell ref="M17:N17"/>
    <mergeCell ref="K18:L18"/>
    <mergeCell ref="E16:F16"/>
    <mergeCell ref="G16:H16"/>
  </mergeCells>
  <conditionalFormatting sqref="M5:M6">
    <cfRule type="cellIs" dxfId="41" priority="5" operator="notBetween">
      <formula>-127</formula>
      <formula>127</formula>
    </cfRule>
  </conditionalFormatting>
  <conditionalFormatting sqref="W6">
    <cfRule type="containsText" dxfId="40" priority="3" operator="containsText" text="NO">
      <formula>NOT(ISERROR(SEARCH("NO",W6)))</formula>
    </cfRule>
    <cfRule type="containsText" dxfId="39" priority="4" operator="containsText" text="YES">
      <formula>NOT(ISERROR(SEARCH("YES",W6)))</formula>
    </cfRule>
  </conditionalFormatting>
  <conditionalFormatting sqref="W7">
    <cfRule type="containsText" dxfId="38" priority="1" operator="containsText" text="NO">
      <formula>NOT(ISERROR(SEARCH("NO",W7)))</formula>
    </cfRule>
    <cfRule type="containsText" dxfId="37" priority="2" operator="containsText" text="YES">
      <formula>NOT(ISERROR(SEARCH("YES",W7)))</formula>
    </cfRule>
  </conditionalFormatting>
  <conditionalFormatting sqref="N8">
    <cfRule type="containsText" dxfId="36" priority="8" operator="containsText" text="NO">
      <formula>NOT(ISERROR(SEARCH("NO",N8)))</formula>
    </cfRule>
    <cfRule type="containsText" dxfId="35" priority="9" operator="containsText" text="YES">
      <formula>NOT(ISERROR(SEARCH("YES",N8)))</formula>
    </cfRule>
  </conditionalFormatting>
  <conditionalFormatting sqref="R8">
    <cfRule type="containsText" dxfId="34" priority="6" operator="containsText" text="NO">
      <formula>NOT(ISERROR(SEARCH("NO",R8)))</formula>
    </cfRule>
    <cfRule type="containsText" dxfId="33" priority="7" operator="containsText" text="YES">
      <formula>NOT(ISERROR(SEARCH("YES",R8)))</formula>
    </cfRule>
  </conditionalFormatting>
  <pageMargins left="0.7" right="0.7" top="0.75" bottom="0.75" header="0.3" footer="0.3"/>
  <ignoredErrors>
    <ignoredError sqref="D13:R13" formula="1"/>
  </ignoredErrors>
  <drawing r:id="rId1"/>
  <legacyDrawing r:id="rId2"/>
  <oleObjects>
    <mc:AlternateContent xmlns:mc="http://schemas.openxmlformats.org/markup-compatibility/2006">
      <mc:Choice Requires="x14">
        <oleObject progId="Equation.DSMT4" shapeId="18433" r:id="rId3">
          <objectPr defaultSize="0" autoPict="0" r:id="rId4">
            <anchor moveWithCells="1" sizeWithCells="1">
              <from>
                <xdr:col>23</xdr:col>
                <xdr:colOff>9525</xdr:colOff>
                <xdr:row>15</xdr:row>
                <xdr:rowOff>114300</xdr:rowOff>
              </from>
              <to>
                <xdr:col>30</xdr:col>
                <xdr:colOff>304800</xdr:colOff>
                <xdr:row>17</xdr:row>
                <xdr:rowOff>114300</xdr:rowOff>
              </to>
            </anchor>
          </objectPr>
        </oleObject>
      </mc:Choice>
      <mc:Fallback>
        <oleObject progId="Equation.DSMT4" shapeId="18433" r:id="rId3"/>
      </mc:Fallback>
    </mc:AlternateContent>
    <mc:AlternateContent xmlns:mc="http://schemas.openxmlformats.org/markup-compatibility/2006">
      <mc:Choice Requires="x14">
        <oleObject shapeId="18434" r:id="rId5">
          <objectPr defaultSize="0" autoPict="0" r:id="rId6">
            <anchor moveWithCells="1" sizeWithCells="1">
              <from>
                <xdr:col>22</xdr:col>
                <xdr:colOff>9525</xdr:colOff>
                <xdr:row>3</xdr:row>
                <xdr:rowOff>9525</xdr:rowOff>
              </from>
              <to>
                <xdr:col>42</xdr:col>
                <xdr:colOff>9525</xdr:colOff>
                <xdr:row>12</xdr:row>
                <xdr:rowOff>95250</xdr:rowOff>
              </to>
            </anchor>
          </objectPr>
        </oleObject>
      </mc:Choice>
      <mc:Fallback>
        <oleObject shapeId="18434" r:id="rId5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37"/>
  <sheetViews>
    <sheetView workbookViewId="0">
      <selection activeCell="T23" sqref="T23"/>
    </sheetView>
  </sheetViews>
  <sheetFormatPr defaultRowHeight="15" x14ac:dyDescent="0.25"/>
  <cols>
    <col min="1" max="51" width="5.7109375" customWidth="1"/>
  </cols>
  <sheetData>
    <row r="1" spans="1:41" ht="18.75" x14ac:dyDescent="0.3">
      <c r="B1" s="21" t="s">
        <v>286</v>
      </c>
      <c r="C1" s="22"/>
      <c r="V1" s="5"/>
      <c r="W1" s="5"/>
    </row>
    <row r="2" spans="1:41" x14ac:dyDescent="0.25">
      <c r="V2" s="5"/>
      <c r="W2" s="5"/>
    </row>
    <row r="3" spans="1:41" x14ac:dyDescent="0.25">
      <c r="V3" s="5"/>
      <c r="W3" s="5"/>
    </row>
    <row r="4" spans="1:41" x14ac:dyDescent="0.25">
      <c r="H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 ht="15.95" customHeight="1" x14ac:dyDescent="0.25">
      <c r="A5" s="23"/>
      <c r="B5" s="23"/>
      <c r="C5" s="23" t="s">
        <v>38</v>
      </c>
      <c r="D5" s="23"/>
      <c r="E5" s="23"/>
      <c r="F5" s="23"/>
      <c r="G5" s="24" t="s">
        <v>256</v>
      </c>
      <c r="H5" s="126">
        <v>0</v>
      </c>
      <c r="J5" s="127">
        <f>IF($M$5&gt;=0,0,1)</f>
        <v>0</v>
      </c>
      <c r="K5" s="50"/>
      <c r="L5" s="51" t="s">
        <v>1</v>
      </c>
      <c r="M5" s="26">
        <v>0</v>
      </c>
      <c r="N5" s="27" t="s">
        <v>24</v>
      </c>
      <c r="O5" s="27" t="s">
        <v>22</v>
      </c>
      <c r="P5" s="23"/>
      <c r="Q5" s="23"/>
      <c r="R5" s="23"/>
      <c r="S5" s="23"/>
      <c r="T5" s="23"/>
      <c r="W5" s="17"/>
      <c r="X5" s="6"/>
      <c r="Y5" s="6"/>
      <c r="Z5" s="6"/>
      <c r="AA5" s="6"/>
      <c r="AB5" s="6"/>
      <c r="AC5" s="6"/>
      <c r="AD5" s="6"/>
      <c r="AE5" s="13"/>
      <c r="AF5" s="13"/>
      <c r="AG5" s="6"/>
      <c r="AH5" s="6"/>
      <c r="AI5" s="6"/>
      <c r="AJ5" s="6"/>
      <c r="AK5" s="6"/>
      <c r="AL5" s="6"/>
      <c r="AM5" s="6"/>
      <c r="AN5" s="6"/>
      <c r="AO5" s="6"/>
    </row>
    <row r="6" spans="1:41" ht="15.95" customHeight="1" x14ac:dyDescent="0.25">
      <c r="A6" s="23"/>
      <c r="B6" s="23"/>
      <c r="C6" s="23" t="s">
        <v>2</v>
      </c>
      <c r="D6" s="23"/>
      <c r="E6" s="23"/>
      <c r="F6" s="28">
        <v>1</v>
      </c>
      <c r="G6" s="24" t="s">
        <v>255</v>
      </c>
      <c r="H6" s="126">
        <v>1</v>
      </c>
      <c r="J6" s="127">
        <f>IF($M$6&gt;=0,0,1)</f>
        <v>0</v>
      </c>
      <c r="K6" s="50"/>
      <c r="L6" s="51" t="s">
        <v>4</v>
      </c>
      <c r="M6" s="26">
        <v>1</v>
      </c>
      <c r="N6" s="27" t="s">
        <v>24</v>
      </c>
      <c r="O6" s="23" t="s">
        <v>23</v>
      </c>
      <c r="P6" s="23"/>
      <c r="Q6" s="23"/>
      <c r="R6" s="23"/>
      <c r="S6" s="23"/>
      <c r="T6" s="23"/>
      <c r="W6" s="15"/>
      <c r="X6" s="7"/>
      <c r="Y6" s="7"/>
      <c r="Z6" s="7"/>
      <c r="AA6" s="7"/>
      <c r="AB6" s="7"/>
      <c r="AC6" s="7"/>
      <c r="AD6" s="7"/>
      <c r="AE6" s="7"/>
      <c r="AF6" s="7"/>
      <c r="AG6" s="102"/>
      <c r="AH6" s="102"/>
      <c r="AI6" s="102"/>
      <c r="AJ6" s="6"/>
      <c r="AK6" s="6"/>
      <c r="AL6" s="6"/>
      <c r="AM6" s="6"/>
      <c r="AN6" s="6"/>
      <c r="AO6" s="6"/>
    </row>
    <row r="7" spans="1:41" ht="15.9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 t="s">
        <v>5</v>
      </c>
      <c r="M7" s="29">
        <f>IF(F6,M5-M6,M5+M6)</f>
        <v>-1</v>
      </c>
      <c r="N7" s="23"/>
      <c r="O7" s="23"/>
      <c r="P7" s="23"/>
      <c r="Q7" s="23"/>
      <c r="R7" s="23"/>
      <c r="S7" s="23"/>
      <c r="T7" s="23"/>
      <c r="W7" s="15"/>
      <c r="X7" s="7"/>
      <c r="Y7" s="7"/>
      <c r="Z7" s="7"/>
      <c r="AA7" s="7"/>
      <c r="AB7" s="7"/>
      <c r="AC7" s="7"/>
      <c r="AD7" s="7"/>
      <c r="AE7" s="7"/>
      <c r="AF7" s="7"/>
      <c r="AG7" s="7"/>
      <c r="AH7" s="15"/>
      <c r="AI7" s="6"/>
      <c r="AJ7" s="6"/>
      <c r="AK7" s="6"/>
      <c r="AL7" s="6"/>
      <c r="AM7" s="6"/>
      <c r="AN7" s="6"/>
      <c r="AO7" s="6"/>
    </row>
    <row r="8" spans="1:41" ht="15.95" customHeight="1" thickBot="1" x14ac:dyDescent="0.3">
      <c r="B8" s="58" t="s">
        <v>50</v>
      </c>
      <c r="C8" s="58"/>
      <c r="D8" s="58"/>
      <c r="E8" s="58"/>
      <c r="F8" s="58"/>
      <c r="G8" s="58"/>
      <c r="H8" s="58"/>
      <c r="I8" s="45">
        <f>Q18+2*O18+4*M18+8*K18+16*I18+32*G18+64*E18-128*C18</f>
        <v>-1</v>
      </c>
      <c r="J8" s="58" t="s">
        <v>20</v>
      </c>
      <c r="K8" s="58"/>
      <c r="L8" s="58"/>
      <c r="M8" s="58"/>
      <c r="N8" s="46" t="str">
        <f>IF(I8=M7,"YES","NO")</f>
        <v>YES</v>
      </c>
      <c r="O8" s="58" t="s">
        <v>21</v>
      </c>
      <c r="P8" s="58"/>
      <c r="Q8" s="58"/>
      <c r="R8" s="43" t="str">
        <f>IF(C$11&lt;&gt;D$11,"NO",IF(AND(C$11=D$11,C$11=C$18),"NO","YES"))</f>
        <v>NO</v>
      </c>
      <c r="W8" s="5"/>
      <c r="X8" s="7"/>
      <c r="Y8" s="7"/>
      <c r="Z8" s="7"/>
      <c r="AA8" s="7"/>
      <c r="AB8" s="7"/>
      <c r="AC8" s="7"/>
      <c r="AD8" s="7"/>
      <c r="AE8" s="7"/>
      <c r="AF8" s="7"/>
      <c r="AG8" s="7"/>
      <c r="AH8" s="15"/>
      <c r="AI8" s="6"/>
      <c r="AJ8" s="6"/>
      <c r="AK8" s="6"/>
      <c r="AL8" s="6"/>
      <c r="AM8" s="6"/>
      <c r="AN8" s="6"/>
      <c r="AO8" s="6"/>
    </row>
    <row r="9" spans="1:41" s="35" customFormat="1" ht="15.95" customHeight="1" x14ac:dyDescent="0.25">
      <c r="A9" s="30"/>
      <c r="B9" s="31"/>
      <c r="C9" s="72" t="s">
        <v>41</v>
      </c>
      <c r="D9" s="73" t="s">
        <v>41</v>
      </c>
      <c r="E9" s="32" t="s">
        <v>41</v>
      </c>
      <c r="F9" s="32" t="s">
        <v>41</v>
      </c>
      <c r="G9" s="73" t="s">
        <v>41</v>
      </c>
      <c r="H9" s="73" t="s">
        <v>41</v>
      </c>
      <c r="I9" s="32" t="s">
        <v>41</v>
      </c>
      <c r="J9" s="32" t="s">
        <v>41</v>
      </c>
      <c r="K9" s="73" t="s">
        <v>41</v>
      </c>
      <c r="L9" s="73" t="s">
        <v>41</v>
      </c>
      <c r="M9" s="32" t="s">
        <v>41</v>
      </c>
      <c r="N9" s="32" t="s">
        <v>41</v>
      </c>
      <c r="O9" s="73" t="s">
        <v>41</v>
      </c>
      <c r="P9" s="73" t="s">
        <v>41</v>
      </c>
      <c r="Q9" s="32" t="s">
        <v>41</v>
      </c>
      <c r="R9" s="33" t="s">
        <v>41</v>
      </c>
      <c r="S9" s="30"/>
      <c r="T9" s="31"/>
      <c r="U9" s="34"/>
      <c r="W9" s="5"/>
      <c r="X9" s="7"/>
      <c r="Y9" s="7"/>
      <c r="Z9" s="7"/>
      <c r="AA9" s="7"/>
      <c r="AB9" s="7"/>
      <c r="AC9" s="7"/>
      <c r="AD9" s="7"/>
      <c r="AE9" s="7"/>
      <c r="AF9" s="7"/>
      <c r="AG9" s="103"/>
      <c r="AH9" s="15"/>
      <c r="AI9" s="6"/>
      <c r="AJ9" s="107"/>
      <c r="AK9" s="107"/>
      <c r="AL9" s="107"/>
      <c r="AM9" s="107"/>
      <c r="AN9" s="107"/>
      <c r="AO9" s="107"/>
    </row>
    <row r="10" spans="1:41" ht="15.95" customHeight="1" x14ac:dyDescent="0.25">
      <c r="A10" s="36"/>
      <c r="C10" s="74" t="s">
        <v>43</v>
      </c>
      <c r="D10" s="75" t="s">
        <v>44</v>
      </c>
      <c r="E10" s="37" t="s">
        <v>6</v>
      </c>
      <c r="F10" s="37" t="s">
        <v>7</v>
      </c>
      <c r="G10" s="75" t="s">
        <v>8</v>
      </c>
      <c r="H10" s="75" t="s">
        <v>9</v>
      </c>
      <c r="I10" s="37" t="s">
        <v>10</v>
      </c>
      <c r="J10" s="37" t="s">
        <v>11</v>
      </c>
      <c r="K10" s="75" t="s">
        <v>12</v>
      </c>
      <c r="L10" s="75" t="s">
        <v>13</v>
      </c>
      <c r="M10" s="37" t="s">
        <v>14</v>
      </c>
      <c r="N10" s="37" t="s">
        <v>15</v>
      </c>
      <c r="O10" s="75" t="s">
        <v>16</v>
      </c>
      <c r="P10" s="75" t="s">
        <v>17</v>
      </c>
      <c r="Q10" s="37" t="s">
        <v>18</v>
      </c>
      <c r="R10" s="38" t="s">
        <v>19</v>
      </c>
      <c r="S10" s="39"/>
      <c r="W10" s="5"/>
      <c r="X10" s="7"/>
      <c r="Y10" s="7"/>
      <c r="Z10" s="7"/>
      <c r="AA10" s="7"/>
      <c r="AB10" s="7"/>
      <c r="AC10" s="7"/>
      <c r="AD10" s="7"/>
      <c r="AE10" s="7"/>
      <c r="AF10" s="7"/>
      <c r="AG10" s="103"/>
      <c r="AH10" s="15"/>
      <c r="AI10" s="6"/>
      <c r="AJ10" s="6"/>
      <c r="AK10" s="6"/>
      <c r="AL10" s="6"/>
      <c r="AM10" s="6"/>
      <c r="AN10" s="6"/>
      <c r="AO10" s="6"/>
    </row>
    <row r="11" spans="1:41" ht="15.95" customHeight="1" thickBot="1" x14ac:dyDescent="0.3">
      <c r="A11" s="36"/>
      <c r="C11" s="77">
        <f>IF($M$5&gt;=0,0,1)</f>
        <v>0</v>
      </c>
      <c r="D11" s="77">
        <f>IF($F$6,NOT(J6),J6)*1</f>
        <v>1</v>
      </c>
      <c r="E11" s="88">
        <f>IF($J$5,AND((256+$M$5)&gt;=64,ISODD((256+$M$5)/64)),AND($M$5&gt;=64,ISODD($M$5/64)))*1</f>
        <v>0</v>
      </c>
      <c r="F11" s="85">
        <f>IF($F$6,NOT(IF($J$6,AND((256+$M$6)&gt;=64,ISODD((256+$M$6)/64)),AND($M$6&gt;=64,ISODD($M$6/64)))),IF($J$6,AND((256+$M$6)&gt;=64,ISODD((256+$M$6)/64)),AND($M$6&gt;=64,ISODD($M$6/64))))*1</f>
        <v>1</v>
      </c>
      <c r="G11" s="86">
        <f>IF($J$5,AND((256+$M$5)&gt;=32,ISODD((256+$M$5)/32)),AND($M$5&gt;=32,ISODD($M$5/32)))*1</f>
        <v>0</v>
      </c>
      <c r="H11" s="86">
        <f>IF($F$6,NOT(IF($J$6,AND((256+$M$6)&gt;=32,ISODD((256+$M$6)/32)),AND($M$6&gt;=32,ISODD($M$6/32)))),IF($J$6,AND((256+$M$6)&gt;=32,ISODD((256+$M$6)/32)),AND($M$6&gt;=32,ISODD($M$6/32))))*1</f>
        <v>1</v>
      </c>
      <c r="I11" s="88">
        <f>IF($J$5,AND((256+$M$5)&gt;=16,ISODD((256+$M$5)/16)),AND($M$5&gt;=16,ISODD($M$5/16)))*1</f>
        <v>0</v>
      </c>
      <c r="J11" s="85">
        <f>IF($F$6,NOT(IF($J$6,AND((256+$M$6)&gt;=16,ISODD((256+$M$6)/16)),AND($M$6&gt;=16,ISODD($M$6/16)))),IF($J$6,AND((256+$M$6)&gt;=16,ISODD((256+$M$6)/16)),AND($M$6&gt;=16,ISODD($M$6/16))))*1</f>
        <v>1</v>
      </c>
      <c r="K11" s="86">
        <f>IF($J$5,AND((256+$M$5)&gt;=8,ISODD((256+$M$5)/8)),AND($M$5&gt;=8,ISODD($M$5/8)))*1</f>
        <v>0</v>
      </c>
      <c r="L11" s="86">
        <f>IF($F$6,NOT(IF($J$6,AND((256+$M$6)&gt;=8,ISODD((256+$M$6)/8)),AND($M$6&gt;=8,ISODD($M$6/8)))),IF($J$6,AND((256+$M$6)&gt;=8,ISODD((256+$M$6)/8)),AND($M$6&gt;=8,ISODD($M$6/8))))*1</f>
        <v>1</v>
      </c>
      <c r="M11" s="88">
        <f>IF($J$5,AND((256+$M$5)&gt;=4,ISODD((256+$M$5)/4)),AND($M$5&gt;=4,ISODD($M$5/4)))*1</f>
        <v>0</v>
      </c>
      <c r="N11" s="85">
        <f>IF($F$6,NOT(IF($J$6,AND((256+$M$6)&gt;=4,ISODD((256+$M$6)/4)),AND($M$6&gt;=4,ISODD($M$6/4)))),IF($J$6,AND((256+$M$6)&gt;=4,ISODD((256+$M$6)/4)),AND($M$6&gt;=4,ISODD($M$6/4))))*1</f>
        <v>1</v>
      </c>
      <c r="O11" s="86">
        <f>IF($J$5,AND((256+$M$5)&gt;=2,ISODD((256+$M$5)/2)),AND($M$5&gt;=2,ISODD($M$5/2)))*1</f>
        <v>0</v>
      </c>
      <c r="P11" s="86">
        <f>IF($F$6,NOT(IF($J$6,AND((256+$M$6)&gt;=2,ISODD((256+$M$6)/2)),AND($M$6&gt;=2,ISODD($M$6/2)))),IF($J$6,AND((256+$M$6)&gt;=2,ISODD((256+$M$6)/2)),AND($M$6&gt;=2,ISODD($M$6/2))))*1</f>
        <v>1</v>
      </c>
      <c r="Q11" s="88">
        <f>IF($J$5,ISODD(256+$M$5),ISODD($M$5))*1</f>
        <v>0</v>
      </c>
      <c r="R11" s="90">
        <f>IF($F$6,NOT(IF($J$6,ISODD(256+$M$6),ISODD($M$6))),IF($J$6,ISODD(256+$M$6),ISODD($M$6)))*1</f>
        <v>0</v>
      </c>
      <c r="S11" s="39"/>
      <c r="T11" s="31"/>
      <c r="U11" s="34"/>
      <c r="W11" s="5"/>
      <c r="X11" s="7"/>
      <c r="Y11" s="7"/>
      <c r="Z11" s="7"/>
      <c r="AA11" s="7"/>
      <c r="AB11" s="7"/>
      <c r="AC11" s="7"/>
      <c r="AD11" s="7"/>
      <c r="AE11" s="7"/>
      <c r="AF11" s="7"/>
      <c r="AG11" s="103"/>
      <c r="AH11" s="15"/>
      <c r="AI11" s="6"/>
      <c r="AJ11" s="6"/>
      <c r="AK11" s="6"/>
      <c r="AL11" s="6"/>
      <c r="AM11" s="6"/>
      <c r="AN11" s="6"/>
      <c r="AO11" s="6"/>
    </row>
    <row r="12" spans="1:41" ht="15.95" customHeight="1" x14ac:dyDescent="0.25">
      <c r="A12" s="36"/>
      <c r="C12" s="76" t="s">
        <v>53</v>
      </c>
      <c r="D12" s="76" t="s">
        <v>54</v>
      </c>
      <c r="E12" s="51" t="s">
        <v>55</v>
      </c>
      <c r="F12" s="51" t="s">
        <v>56</v>
      </c>
      <c r="G12" s="76" t="s">
        <v>57</v>
      </c>
      <c r="H12" s="76" t="s">
        <v>58</v>
      </c>
      <c r="I12" s="51" t="s">
        <v>59</v>
      </c>
      <c r="J12" s="51" t="s">
        <v>60</v>
      </c>
      <c r="K12" s="76" t="s">
        <v>61</v>
      </c>
      <c r="L12" s="76" t="s">
        <v>62</v>
      </c>
      <c r="M12" s="51" t="s">
        <v>63</v>
      </c>
      <c r="N12" s="51" t="s">
        <v>64</v>
      </c>
      <c r="O12" s="76" t="s">
        <v>65</v>
      </c>
      <c r="P12" s="76" t="s">
        <v>66</v>
      </c>
      <c r="Q12" s="51" t="s">
        <v>67</v>
      </c>
      <c r="R12" s="51" t="s">
        <v>68</v>
      </c>
      <c r="S12" s="39"/>
      <c r="T12" s="80"/>
      <c r="U12" s="80"/>
      <c r="W12" s="6"/>
      <c r="X12" s="7"/>
      <c r="Y12" s="7"/>
      <c r="Z12" s="7"/>
      <c r="AA12" s="7"/>
      <c r="AB12" s="7"/>
      <c r="AC12" s="7"/>
      <c r="AD12" s="7"/>
      <c r="AE12" s="7"/>
      <c r="AF12" s="7"/>
      <c r="AG12" s="103"/>
      <c r="AH12" s="15"/>
      <c r="AI12" s="6"/>
      <c r="AJ12" s="6"/>
      <c r="AK12" s="6"/>
      <c r="AL12" s="6"/>
      <c r="AM12" s="6"/>
      <c r="AN12" s="6"/>
      <c r="AO12" s="6"/>
    </row>
    <row r="13" spans="1:41" ht="15.95" customHeight="1" x14ac:dyDescent="0.25">
      <c r="A13" s="36"/>
      <c r="C13" s="76">
        <f t="shared" ref="C13" si="0">AND(C11,D11)*1</f>
        <v>0</v>
      </c>
      <c r="D13" s="76">
        <f t="shared" ref="D13" si="1">IF(C11,NOT(D11),D11)*1</f>
        <v>1</v>
      </c>
      <c r="E13" s="51">
        <f t="shared" ref="E13" si="2">AND(E11,F11)*1</f>
        <v>0</v>
      </c>
      <c r="F13" s="51">
        <f t="shared" ref="F13" si="3">IF(E11,NOT(F11),F11)*1</f>
        <v>1</v>
      </c>
      <c r="G13" s="76">
        <f t="shared" ref="G13" si="4">AND(G11,H11)*1</f>
        <v>0</v>
      </c>
      <c r="H13" s="76">
        <f t="shared" ref="H13" si="5">IF(G11,NOT(H11),H11)*1</f>
        <v>1</v>
      </c>
      <c r="I13" s="51">
        <f t="shared" ref="I13" si="6">AND(I11,J11)*1</f>
        <v>0</v>
      </c>
      <c r="J13" s="51">
        <f t="shared" ref="J13" si="7">IF(I11,NOT(J11),J11)*1</f>
        <v>1</v>
      </c>
      <c r="K13" s="76">
        <f t="shared" ref="K13" si="8">AND(K11,L11)*1</f>
        <v>0</v>
      </c>
      <c r="L13" s="76">
        <f t="shared" ref="L13" si="9">IF(K11,NOT(L11),L11)*1</f>
        <v>1</v>
      </c>
      <c r="M13" s="51">
        <f t="shared" ref="M13" si="10">AND(M11,N11)*1</f>
        <v>0</v>
      </c>
      <c r="N13" s="51">
        <f t="shared" ref="N13" si="11">IF(M11,NOT(N11),N11)*1</f>
        <v>1</v>
      </c>
      <c r="O13" s="76">
        <f>AND(O11,P11)*1</f>
        <v>0</v>
      </c>
      <c r="P13" s="76">
        <f>IF(O11,NOT(P11),P11)*1</f>
        <v>1</v>
      </c>
      <c r="Q13" s="51">
        <f>AND(Q11,R11)*1</f>
        <v>0</v>
      </c>
      <c r="R13" s="51">
        <f>IF(Q11,NOT(R11),R11)*1</f>
        <v>0</v>
      </c>
      <c r="S13" s="39"/>
      <c r="T13" s="80"/>
      <c r="U13" s="80"/>
      <c r="W13" s="6"/>
      <c r="X13" s="7"/>
      <c r="Y13" s="7"/>
      <c r="Z13" s="7"/>
      <c r="AA13" s="7"/>
      <c r="AB13" s="7"/>
      <c r="AC13" s="7"/>
      <c r="AD13" s="7"/>
      <c r="AE13" s="7"/>
      <c r="AF13" s="7"/>
      <c r="AG13" s="104"/>
      <c r="AH13" s="15"/>
      <c r="AI13" s="6"/>
      <c r="AJ13" s="6"/>
      <c r="AK13" s="6"/>
      <c r="AL13" s="6"/>
      <c r="AM13" s="6"/>
      <c r="AN13" s="6"/>
      <c r="AO13" s="6"/>
    </row>
    <row r="14" spans="1:41" ht="15.95" customHeight="1" x14ac:dyDescent="0.25">
      <c r="A14" s="36"/>
      <c r="C14" s="60"/>
      <c r="D14" s="60"/>
      <c r="E14" s="136"/>
      <c r="F14" s="136"/>
      <c r="G14" s="60"/>
      <c r="H14" s="60"/>
      <c r="I14" s="136"/>
      <c r="J14" s="136"/>
      <c r="K14" s="60"/>
      <c r="L14" s="60"/>
      <c r="M14" s="136"/>
      <c r="N14" s="136"/>
      <c r="O14" s="60"/>
      <c r="P14" s="60"/>
      <c r="Q14" s="55"/>
      <c r="R14" s="55"/>
      <c r="S14" s="39"/>
      <c r="T14" s="84"/>
      <c r="U14" s="80"/>
      <c r="W14" s="6"/>
      <c r="X14" s="7"/>
      <c r="Y14" s="7"/>
      <c r="Z14" s="7"/>
      <c r="AA14" s="7"/>
      <c r="AB14" s="7"/>
      <c r="AC14" s="7"/>
      <c r="AD14" s="7"/>
      <c r="AE14" s="7"/>
      <c r="AF14" s="7"/>
      <c r="AG14" s="104"/>
      <c r="AH14" s="15"/>
      <c r="AI14" s="6"/>
      <c r="AJ14" s="6"/>
      <c r="AK14" s="6"/>
      <c r="AL14" s="6"/>
      <c r="AM14" s="6"/>
      <c r="AN14" s="6"/>
      <c r="AO14" s="6"/>
    </row>
    <row r="15" spans="1:41" ht="15.95" customHeight="1" x14ac:dyDescent="0.25">
      <c r="A15" s="30"/>
      <c r="C15" s="60"/>
      <c r="D15" s="60"/>
      <c r="E15" s="136"/>
      <c r="F15" s="136"/>
      <c r="G15" s="136"/>
      <c r="H15" s="136"/>
      <c r="I15" s="136"/>
      <c r="J15" s="136"/>
      <c r="K15" s="60"/>
      <c r="L15" s="60"/>
      <c r="M15" s="55"/>
      <c r="N15" s="55"/>
      <c r="O15" s="55"/>
      <c r="P15" s="55"/>
      <c r="Q15" s="55"/>
      <c r="R15" s="55"/>
      <c r="W15" s="6" t="s">
        <v>207</v>
      </c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41" ht="15.95" customHeight="1" x14ac:dyDescent="0.25">
      <c r="A16" s="42"/>
      <c r="B16" s="115" t="s">
        <v>42</v>
      </c>
      <c r="C16" s="60"/>
      <c r="D16" s="60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U16" s="41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1:43" ht="15.95" customHeight="1" x14ac:dyDescent="0.25">
      <c r="A17" s="43"/>
      <c r="B17" s="15"/>
      <c r="C17" s="162">
        <f t="shared" ref="C17" si="12">C13+D13*E17</f>
        <v>0</v>
      </c>
      <c r="D17" s="163"/>
      <c r="E17" s="162">
        <f t="shared" ref="E17" si="13">E13+F13*G17</f>
        <v>0</v>
      </c>
      <c r="F17" s="163"/>
      <c r="G17" s="162">
        <f t="shared" ref="G17" si="14">G13+H13*I17</f>
        <v>0</v>
      </c>
      <c r="H17" s="163"/>
      <c r="I17" s="162">
        <f t="shared" ref="I17" si="15">I13+J13*K17</f>
        <v>0</v>
      </c>
      <c r="J17" s="163"/>
      <c r="K17" s="162">
        <f t="shared" ref="K17" si="16">K13+L13*M17</f>
        <v>0</v>
      </c>
      <c r="L17" s="163"/>
      <c r="M17" s="162">
        <f t="shared" ref="M17" si="17">M13+N13*O17</f>
        <v>0</v>
      </c>
      <c r="N17" s="163"/>
      <c r="O17" s="162">
        <f t="shared" ref="O17" si="18">O13+P13*Q17</f>
        <v>0</v>
      </c>
      <c r="P17" s="163"/>
      <c r="Q17" s="162">
        <f>Q13+R13*S17</f>
        <v>0</v>
      </c>
      <c r="R17" s="163"/>
      <c r="S17" s="69">
        <f>F6</f>
        <v>1</v>
      </c>
      <c r="T17" s="70" t="s">
        <v>154</v>
      </c>
      <c r="U17" s="41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1:43" ht="15.95" customHeight="1" x14ac:dyDescent="0.25">
      <c r="A18" s="43"/>
      <c r="B18" s="23"/>
      <c r="C18" s="167">
        <f t="shared" ref="C18" si="19">IF(D13,NOT(E17),E17)*1</f>
        <v>1</v>
      </c>
      <c r="D18" s="185"/>
      <c r="E18" s="165">
        <f t="shared" ref="E18" si="20">IF(F13,NOT(G17),G17)*1</f>
        <v>1</v>
      </c>
      <c r="F18" s="188"/>
      <c r="G18" s="167">
        <f t="shared" ref="G18" si="21">IF(H13,NOT(I17),I17)*1</f>
        <v>1</v>
      </c>
      <c r="H18" s="185"/>
      <c r="I18" s="165">
        <f t="shared" ref="I18" si="22">IF(J13,NOT(K17),K17)*1</f>
        <v>1</v>
      </c>
      <c r="J18" s="188"/>
      <c r="K18" s="167">
        <f t="shared" ref="K18" si="23">IF(L13,NOT(M17),M17)*1</f>
        <v>1</v>
      </c>
      <c r="L18" s="185"/>
      <c r="M18" s="165">
        <f t="shared" ref="M18" si="24">IF(N13,NOT(O17),O17)*1</f>
        <v>1</v>
      </c>
      <c r="N18" s="188"/>
      <c r="O18" s="167">
        <f>IF(P13,NOT(Q17),Q17)*1</f>
        <v>1</v>
      </c>
      <c r="P18" s="185"/>
      <c r="Q18" s="165">
        <f>IF(R13,NOT(S17),S17)*1</f>
        <v>1</v>
      </c>
      <c r="R18" s="188"/>
      <c r="S18" s="80" t="s">
        <v>45</v>
      </c>
      <c r="U18" s="34"/>
      <c r="AM18" s="181" t="s">
        <v>218</v>
      </c>
      <c r="AN18" s="182"/>
      <c r="AO18" s="182"/>
      <c r="AP18" s="6"/>
    </row>
    <row r="19" spans="1:43" ht="15.95" customHeight="1" x14ac:dyDescent="0.25">
      <c r="A19" s="3"/>
      <c r="B19" s="6"/>
      <c r="C19" s="183" t="s">
        <v>46</v>
      </c>
      <c r="D19" s="183"/>
      <c r="E19" s="184" t="s">
        <v>32</v>
      </c>
      <c r="F19" s="184"/>
      <c r="G19" s="183" t="s">
        <v>33</v>
      </c>
      <c r="H19" s="183"/>
      <c r="I19" s="184" t="s">
        <v>34</v>
      </c>
      <c r="J19" s="184"/>
      <c r="K19" s="183" t="s">
        <v>35</v>
      </c>
      <c r="L19" s="183"/>
      <c r="M19" s="184" t="s">
        <v>36</v>
      </c>
      <c r="N19" s="184"/>
      <c r="O19" s="183" t="s">
        <v>37</v>
      </c>
      <c r="P19" s="183"/>
      <c r="Q19" s="184" t="s">
        <v>31</v>
      </c>
      <c r="R19" s="184"/>
      <c r="S19" s="6"/>
      <c r="T19" s="6"/>
      <c r="U19" s="5"/>
      <c r="W19" t="s">
        <v>208</v>
      </c>
      <c r="X19" t="s">
        <v>191</v>
      </c>
      <c r="Y19" t="s">
        <v>189</v>
      </c>
      <c r="AJ19" t="s">
        <v>146</v>
      </c>
      <c r="AK19" s="84">
        <v>1</v>
      </c>
      <c r="AM19" s="116">
        <v>4</v>
      </c>
      <c r="AN19" s="116">
        <v>8</v>
      </c>
      <c r="AO19" s="116">
        <v>16</v>
      </c>
      <c r="AP19" s="6"/>
      <c r="AQ19" s="186" t="s">
        <v>219</v>
      </c>
    </row>
    <row r="20" spans="1:43" s="23" customFormat="1" ht="15.95" customHeight="1" x14ac:dyDescent="0.25">
      <c r="B20"/>
      <c r="C20" s="183" t="s">
        <v>41</v>
      </c>
      <c r="D20" s="183"/>
      <c r="E20" s="184" t="s">
        <v>41</v>
      </c>
      <c r="F20" s="184"/>
      <c r="G20" s="183" t="s">
        <v>41</v>
      </c>
      <c r="H20" s="183"/>
      <c r="I20" s="184" t="s">
        <v>41</v>
      </c>
      <c r="J20" s="184"/>
      <c r="K20" s="183" t="s">
        <v>41</v>
      </c>
      <c r="L20" s="183"/>
      <c r="M20" s="184" t="s">
        <v>41</v>
      </c>
      <c r="N20" s="184"/>
      <c r="O20" s="183" t="s">
        <v>41</v>
      </c>
      <c r="P20" s="183"/>
      <c r="Q20" s="184" t="s">
        <v>41</v>
      </c>
      <c r="R20" s="184"/>
      <c r="S20"/>
      <c r="T20"/>
      <c r="U20" s="47"/>
      <c r="V20" s="41"/>
      <c r="X20" s="23" t="s">
        <v>188</v>
      </c>
      <c r="Y20" s="23" t="s">
        <v>196</v>
      </c>
      <c r="AJ20" s="23" t="s">
        <v>148</v>
      </c>
      <c r="AK20" s="52">
        <v>1</v>
      </c>
      <c r="AM20">
        <f t="shared" ref="AM20:AO22" si="25">ttp+(n0-1+N/n0-1+LOG(n0,2))*ttao+ttxor</f>
        <v>14</v>
      </c>
      <c r="AN20">
        <f t="shared" si="25"/>
        <v>15</v>
      </c>
      <c r="AO20">
        <f t="shared" si="25"/>
        <v>22</v>
      </c>
      <c r="AP20" s="117">
        <v>32</v>
      </c>
      <c r="AQ20" s="187"/>
    </row>
    <row r="21" spans="1:43" s="23" customFormat="1" ht="15.95" customHeight="1" x14ac:dyDescent="0.25"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U21" s="84"/>
      <c r="V21" s="41"/>
      <c r="W21"/>
      <c r="X21" t="s">
        <v>194</v>
      </c>
      <c r="Y21" t="s">
        <v>195</v>
      </c>
      <c r="AJ21" s="23" t="s">
        <v>147</v>
      </c>
      <c r="AK21" s="52">
        <v>1</v>
      </c>
      <c r="AM21">
        <f t="shared" si="25"/>
        <v>22</v>
      </c>
      <c r="AN21">
        <f t="shared" si="25"/>
        <v>19</v>
      </c>
      <c r="AO21">
        <f t="shared" si="25"/>
        <v>24</v>
      </c>
      <c r="AP21" s="117">
        <v>64</v>
      </c>
      <c r="AQ21" s="187"/>
    </row>
    <row r="22" spans="1:43" s="23" customFormat="1" ht="15.95" customHeight="1" x14ac:dyDescent="0.25">
      <c r="C22" s="144" t="s">
        <v>227</v>
      </c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47"/>
      <c r="U22" s="119"/>
      <c r="V22" s="41"/>
      <c r="W22"/>
      <c r="X22"/>
      <c r="Y22"/>
      <c r="AK22" s="52"/>
      <c r="AM22">
        <f t="shared" si="25"/>
        <v>38</v>
      </c>
      <c r="AN22">
        <f t="shared" si="25"/>
        <v>27</v>
      </c>
      <c r="AO22">
        <f t="shared" si="25"/>
        <v>28</v>
      </c>
      <c r="AP22" s="118">
        <v>128</v>
      </c>
      <c r="AQ22" s="187"/>
    </row>
    <row r="23" spans="1:43" s="23" customFormat="1" ht="15.95" customHeight="1" x14ac:dyDescent="0.25">
      <c r="C23" s="144" t="s">
        <v>259</v>
      </c>
      <c r="D23" s="140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U23" s="119"/>
      <c r="V23" s="41"/>
      <c r="W23"/>
      <c r="X23"/>
      <c r="Y23"/>
      <c r="AK23" s="52"/>
      <c r="AM23"/>
      <c r="AN23"/>
      <c r="AO23"/>
      <c r="AP23" s="53"/>
      <c r="AQ23" s="128"/>
    </row>
    <row r="24" spans="1:43" s="23" customFormat="1" ht="15.95" customHeight="1" x14ac:dyDescent="0.25">
      <c r="C24" s="144" t="s">
        <v>258</v>
      </c>
      <c r="D24" s="120"/>
      <c r="E24" s="125"/>
      <c r="F24" s="120"/>
      <c r="G24" s="125"/>
      <c r="H24" s="120"/>
      <c r="I24" s="125"/>
      <c r="J24" s="120"/>
      <c r="K24" s="125"/>
      <c r="L24" s="120"/>
      <c r="M24" s="125"/>
      <c r="N24" s="120"/>
      <c r="O24" s="125"/>
      <c r="P24" s="120"/>
      <c r="Q24" s="125"/>
      <c r="R24" s="120"/>
      <c r="S24" s="47"/>
      <c r="U24" s="119"/>
      <c r="V24" s="41"/>
      <c r="W24" t="s">
        <v>209</v>
      </c>
      <c r="X24"/>
      <c r="Y24"/>
      <c r="AK24" s="52"/>
      <c r="AM24"/>
      <c r="AN24"/>
      <c r="AO24"/>
      <c r="AP24" s="53"/>
      <c r="AQ24" s="128"/>
    </row>
    <row r="25" spans="1:43" s="23" customFormat="1" ht="15.95" customHeight="1" x14ac:dyDescent="0.25">
      <c r="C25" s="144" t="s">
        <v>260</v>
      </c>
      <c r="D25" s="140"/>
      <c r="E25" s="139"/>
      <c r="F25" s="140"/>
      <c r="G25" s="139"/>
      <c r="H25" s="140"/>
      <c r="I25" s="139"/>
      <c r="J25" s="140"/>
      <c r="K25" s="139"/>
      <c r="L25" s="140"/>
      <c r="M25" s="139"/>
      <c r="N25" s="140"/>
      <c r="O25" s="139"/>
      <c r="P25" s="140"/>
      <c r="Q25" s="139"/>
      <c r="R25" s="140"/>
      <c r="S25" s="47"/>
      <c r="U25" s="137"/>
      <c r="V25" s="41"/>
      <c r="W25"/>
      <c r="X25"/>
      <c r="Y25"/>
      <c r="AK25" s="52"/>
      <c r="AM25"/>
      <c r="AN25"/>
      <c r="AO25"/>
      <c r="AP25" s="53"/>
      <c r="AQ25" s="138"/>
    </row>
    <row r="26" spans="1:43" s="23" customFormat="1" ht="15.95" customHeight="1" x14ac:dyDescent="0.25">
      <c r="C26" s="144" t="s">
        <v>276</v>
      </c>
      <c r="D26" s="140"/>
      <c r="E26" s="139"/>
      <c r="F26" s="140"/>
      <c r="G26" s="139"/>
      <c r="H26" s="140"/>
      <c r="I26" s="139"/>
      <c r="J26" s="140"/>
      <c r="K26" s="139"/>
      <c r="L26" s="140"/>
      <c r="M26" s="139"/>
      <c r="N26" s="140"/>
      <c r="O26" s="139"/>
      <c r="P26" s="140"/>
      <c r="Q26" s="139"/>
      <c r="R26" s="140"/>
      <c r="S26" s="47"/>
      <c r="U26" s="137"/>
      <c r="V26" s="41"/>
      <c r="W26" t="s">
        <v>214</v>
      </c>
      <c r="X26"/>
      <c r="Y26"/>
      <c r="AK26" s="52"/>
      <c r="AM26"/>
      <c r="AN26"/>
      <c r="AO26"/>
      <c r="AP26" s="53"/>
      <c r="AQ26" s="138"/>
    </row>
    <row r="27" spans="1:43" s="23" customFormat="1" ht="15.95" customHeight="1" x14ac:dyDescent="0.25">
      <c r="C27" s="144" t="s">
        <v>277</v>
      </c>
      <c r="D27" s="140"/>
      <c r="E27" s="139"/>
      <c r="F27" s="140"/>
      <c r="G27" s="139"/>
      <c r="H27" s="140"/>
      <c r="I27" s="139"/>
      <c r="J27" s="140"/>
      <c r="K27" s="139"/>
      <c r="L27" s="140"/>
      <c r="M27" s="139"/>
      <c r="N27" s="140"/>
      <c r="O27" s="139"/>
      <c r="P27" s="140"/>
      <c r="Q27" s="139"/>
      <c r="R27" s="140"/>
      <c r="S27" s="47"/>
      <c r="U27" s="137"/>
      <c r="V27" s="41"/>
      <c r="W27" t="s">
        <v>215</v>
      </c>
      <c r="X27"/>
      <c r="Y27"/>
      <c r="AK27" s="52"/>
      <c r="AM27"/>
      <c r="AN27"/>
      <c r="AO27"/>
      <c r="AP27" s="53"/>
      <c r="AQ27" s="138"/>
    </row>
    <row r="28" spans="1:43" s="23" customFormat="1" ht="15.95" customHeight="1" x14ac:dyDescent="0.25">
      <c r="C28" s="144" t="s">
        <v>262</v>
      </c>
      <c r="D28" s="140"/>
      <c r="E28" s="139"/>
      <c r="F28" s="140"/>
      <c r="G28" s="139"/>
      <c r="H28" s="140"/>
      <c r="I28" s="139"/>
      <c r="J28" s="140"/>
      <c r="K28" s="139"/>
      <c r="L28" s="140"/>
      <c r="M28" s="139"/>
      <c r="N28" s="140"/>
      <c r="O28" s="139"/>
      <c r="P28" s="140"/>
      <c r="Q28" s="139"/>
      <c r="R28" s="140"/>
      <c r="S28" s="47"/>
      <c r="U28" s="137"/>
      <c r="V28" s="41"/>
      <c r="X28"/>
      <c r="Y28"/>
      <c r="AK28" s="52"/>
      <c r="AM28"/>
      <c r="AN28"/>
      <c r="AO28"/>
      <c r="AP28" s="53"/>
      <c r="AQ28" s="138"/>
    </row>
    <row r="29" spans="1:43" s="23" customFormat="1" ht="15.95" customHeight="1" x14ac:dyDescent="0.25">
      <c r="C29" s="144"/>
      <c r="D29" s="140"/>
      <c r="E29" s="139"/>
      <c r="F29" s="140"/>
      <c r="G29" s="139"/>
      <c r="H29" s="140"/>
      <c r="I29" s="139"/>
      <c r="J29" s="140"/>
      <c r="K29" s="139"/>
      <c r="L29" s="140"/>
      <c r="M29" s="139"/>
      <c r="N29" s="140"/>
      <c r="O29" s="139"/>
      <c r="P29" s="140"/>
      <c r="Q29" s="139"/>
      <c r="R29" s="140"/>
      <c r="S29" s="47"/>
      <c r="U29" s="137"/>
      <c r="V29" s="41"/>
      <c r="W29" t="s">
        <v>145</v>
      </c>
      <c r="X29"/>
      <c r="Y29"/>
      <c r="Z29"/>
      <c r="AA29"/>
      <c r="AB29"/>
      <c r="AC29"/>
      <c r="AK29" s="52"/>
      <c r="AM29"/>
      <c r="AN29"/>
      <c r="AO29"/>
      <c r="AP29" s="53"/>
      <c r="AQ29" s="138"/>
    </row>
    <row r="30" spans="1:43" s="27" customFormat="1" ht="15.95" customHeight="1" x14ac:dyDescent="0.25">
      <c r="C30" s="145"/>
      <c r="D30" s="146"/>
      <c r="E30" s="147"/>
      <c r="F30" s="146"/>
      <c r="G30" s="147"/>
      <c r="H30" s="146"/>
      <c r="I30" s="147"/>
      <c r="J30" s="146"/>
      <c r="K30" s="147"/>
      <c r="L30" s="146"/>
      <c r="M30" s="147"/>
      <c r="N30" s="146"/>
      <c r="O30" s="147"/>
      <c r="P30" s="146"/>
      <c r="Q30" s="147"/>
      <c r="R30" s="146"/>
      <c r="S30" s="148"/>
      <c r="U30" s="149"/>
      <c r="V30" s="150"/>
      <c r="W30" t="s">
        <v>142</v>
      </c>
      <c r="X30"/>
      <c r="Y30"/>
      <c r="Z30"/>
      <c r="AA30"/>
      <c r="AB30"/>
      <c r="AC30"/>
      <c r="AK30" s="151"/>
      <c r="AM30" s="12"/>
      <c r="AN30" s="12"/>
      <c r="AO30" s="12"/>
      <c r="AP30" s="152"/>
      <c r="AQ30" s="153"/>
    </row>
    <row r="31" spans="1:43" s="23" customFormat="1" ht="15.95" customHeight="1" x14ac:dyDescent="0.25">
      <c r="C31" s="144" t="s">
        <v>261</v>
      </c>
      <c r="D31" s="140"/>
      <c r="E31" s="139"/>
      <c r="F31" s="140"/>
      <c r="G31" s="139"/>
      <c r="H31" s="140"/>
      <c r="I31" s="139"/>
      <c r="J31" s="140"/>
      <c r="K31" s="139"/>
      <c r="L31" s="140"/>
      <c r="M31" s="139"/>
      <c r="N31" s="140"/>
      <c r="O31" s="139"/>
      <c r="P31" s="140"/>
      <c r="Q31" s="139"/>
      <c r="R31" s="140"/>
      <c r="S31" s="47"/>
      <c r="U31" s="137"/>
      <c r="V31" s="41"/>
      <c r="W31" t="s">
        <v>143</v>
      </c>
      <c r="X31" t="s">
        <v>210</v>
      </c>
      <c r="Y31" t="s">
        <v>211</v>
      </c>
      <c r="Z31"/>
      <c r="AA31"/>
      <c r="AB31"/>
      <c r="AC31"/>
      <c r="AK31" s="52"/>
      <c r="AM31"/>
      <c r="AN31"/>
      <c r="AO31"/>
      <c r="AP31" s="53"/>
      <c r="AQ31" s="138"/>
    </row>
    <row r="32" spans="1:43" ht="15.75" x14ac:dyDescent="0.25">
      <c r="C32" t="s">
        <v>220</v>
      </c>
      <c r="U32" s="104"/>
      <c r="V32" s="15"/>
      <c r="W32" t="s">
        <v>144</v>
      </c>
      <c r="X32" t="s">
        <v>212</v>
      </c>
      <c r="Y32" t="s">
        <v>213</v>
      </c>
      <c r="AQ32" s="23"/>
    </row>
    <row r="33" spans="3:4" x14ac:dyDescent="0.25">
      <c r="C33" t="s">
        <v>221</v>
      </c>
    </row>
    <row r="34" spans="3:4" x14ac:dyDescent="0.25">
      <c r="C34" s="17" t="s">
        <v>222</v>
      </c>
      <c r="D34" s="5"/>
    </row>
    <row r="35" spans="3:4" x14ac:dyDescent="0.25">
      <c r="C35" t="s">
        <v>223</v>
      </c>
    </row>
    <row r="36" spans="3:4" x14ac:dyDescent="0.25">
      <c r="C36" t="s">
        <v>224</v>
      </c>
    </row>
    <row r="37" spans="3:4" x14ac:dyDescent="0.25">
      <c r="C37" t="s">
        <v>225</v>
      </c>
    </row>
  </sheetData>
  <mergeCells count="34">
    <mergeCell ref="C18:D18"/>
    <mergeCell ref="E18:F18"/>
    <mergeCell ref="G18:H18"/>
    <mergeCell ref="I18:J18"/>
    <mergeCell ref="K18:L18"/>
    <mergeCell ref="Q17:R17"/>
    <mergeCell ref="C17:D17"/>
    <mergeCell ref="E17:F17"/>
    <mergeCell ref="G17:H17"/>
    <mergeCell ref="I17:J17"/>
    <mergeCell ref="K17:L17"/>
    <mergeCell ref="M17:N17"/>
    <mergeCell ref="O17:P17"/>
    <mergeCell ref="O19:P19"/>
    <mergeCell ref="Q19:R19"/>
    <mergeCell ref="O18:P18"/>
    <mergeCell ref="K19:L19"/>
    <mergeCell ref="AQ19:AQ22"/>
    <mergeCell ref="M20:N20"/>
    <mergeCell ref="O20:P20"/>
    <mergeCell ref="Q20:R20"/>
    <mergeCell ref="K20:L20"/>
    <mergeCell ref="M19:N19"/>
    <mergeCell ref="AM18:AO18"/>
    <mergeCell ref="M18:N18"/>
    <mergeCell ref="Q18:R18"/>
    <mergeCell ref="C19:D19"/>
    <mergeCell ref="E19:F19"/>
    <mergeCell ref="G19:H19"/>
    <mergeCell ref="I19:J19"/>
    <mergeCell ref="C20:D20"/>
    <mergeCell ref="E20:F20"/>
    <mergeCell ref="G20:H20"/>
    <mergeCell ref="I20:J20"/>
  </mergeCells>
  <conditionalFormatting sqref="W6">
    <cfRule type="containsText" dxfId="32" priority="7" operator="containsText" text="NO">
      <formula>NOT(ISERROR(SEARCH("NO",W6)))</formula>
    </cfRule>
    <cfRule type="containsText" dxfId="31" priority="8" operator="containsText" text="YES">
      <formula>NOT(ISERROR(SEARCH("YES",W6)))</formula>
    </cfRule>
  </conditionalFormatting>
  <conditionalFormatting sqref="W7">
    <cfRule type="containsText" dxfId="30" priority="5" operator="containsText" text="NO">
      <formula>NOT(ISERROR(SEARCH("NO",W7)))</formula>
    </cfRule>
    <cfRule type="containsText" dxfId="29" priority="6" operator="containsText" text="YES">
      <formula>NOT(ISERROR(SEARCH("YES",W7)))</formula>
    </cfRule>
  </conditionalFormatting>
  <conditionalFormatting sqref="M5:M6">
    <cfRule type="cellIs" dxfId="28" priority="9" operator="notBetween">
      <formula>-127</formula>
      <formula>127</formula>
    </cfRule>
  </conditionalFormatting>
  <conditionalFormatting sqref="N8">
    <cfRule type="containsText" dxfId="27" priority="12" operator="containsText" text="NO">
      <formula>NOT(ISERROR(SEARCH("NO",N8)))</formula>
    </cfRule>
    <cfRule type="containsText" dxfId="26" priority="13" operator="containsText" text="YES">
      <formula>NOT(ISERROR(SEARCH("YES",N8)))</formula>
    </cfRule>
  </conditionalFormatting>
  <conditionalFormatting sqref="R8">
    <cfRule type="containsText" dxfId="25" priority="10" operator="containsText" text="NO">
      <formula>NOT(ISERROR(SEARCH("NO",R8)))</formula>
    </cfRule>
    <cfRule type="containsText" dxfId="24" priority="11" operator="containsText" text="YES">
      <formula>NOT(ISERROR(SEARCH("YES",R8)))</formula>
    </cfRule>
  </conditionalFormatting>
  <pageMargins left="0.7" right="0.7" top="0.75" bottom="0.75" header="0.3" footer="0.3"/>
  <pageSetup paperSize="9"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Equation.DSMT4" shapeId="4100" r:id="rId4">
          <objectPr defaultSize="0" autoPict="0" r:id="rId5">
            <anchor moveWithCells="1" sizeWithCells="1">
              <from>
                <xdr:col>23</xdr:col>
                <xdr:colOff>9525</xdr:colOff>
                <xdr:row>15</xdr:row>
                <xdr:rowOff>85725</xdr:rowOff>
              </from>
              <to>
                <xdr:col>33</xdr:col>
                <xdr:colOff>123825</xdr:colOff>
                <xdr:row>17</xdr:row>
                <xdr:rowOff>114300</xdr:rowOff>
              </to>
            </anchor>
          </objectPr>
        </oleObject>
      </mc:Choice>
      <mc:Fallback>
        <oleObject progId="Equation.DSMT4" shapeId="4100" r:id="rId4"/>
      </mc:Fallback>
    </mc:AlternateContent>
    <mc:AlternateContent xmlns:mc="http://schemas.openxmlformats.org/markup-compatibility/2006">
      <mc:Choice Requires="x14">
        <oleObject shapeId="4105" r:id="rId6">
          <objectPr defaultSize="0" autoPict="0" r:id="rId7">
            <anchor moveWithCells="1" sizeWithCells="1">
              <from>
                <xdr:col>22</xdr:col>
                <xdr:colOff>9525</xdr:colOff>
                <xdr:row>3</xdr:row>
                <xdr:rowOff>9525</xdr:rowOff>
              </from>
              <to>
                <xdr:col>42</xdr:col>
                <xdr:colOff>9525</xdr:colOff>
                <xdr:row>12</xdr:row>
                <xdr:rowOff>95250</xdr:rowOff>
              </to>
            </anchor>
          </objectPr>
        </oleObject>
      </mc:Choice>
      <mc:Fallback>
        <oleObject shapeId="4105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7"/>
  <sheetViews>
    <sheetView tabSelected="1" workbookViewId="0">
      <selection activeCell="Y30" sqref="Y30"/>
    </sheetView>
  </sheetViews>
  <sheetFormatPr defaultRowHeight="15" x14ac:dyDescent="0.25"/>
  <cols>
    <col min="1" max="51" width="5.7109375" customWidth="1"/>
  </cols>
  <sheetData>
    <row r="1" spans="1:44" ht="18.75" x14ac:dyDescent="0.3">
      <c r="B1" s="21" t="s">
        <v>270</v>
      </c>
      <c r="C1" s="22"/>
      <c r="V1" s="5"/>
      <c r="W1" s="5"/>
    </row>
    <row r="2" spans="1:44" x14ac:dyDescent="0.25">
      <c r="V2" s="5"/>
      <c r="W2" s="5"/>
    </row>
    <row r="3" spans="1:44" x14ac:dyDescent="0.25">
      <c r="V3" s="5"/>
      <c r="W3" s="5"/>
    </row>
    <row r="4" spans="1:44" x14ac:dyDescent="0.25">
      <c r="W4" s="6"/>
    </row>
    <row r="5" spans="1:44" ht="15.95" customHeight="1" x14ac:dyDescent="0.25">
      <c r="A5" s="23"/>
      <c r="B5" s="23"/>
      <c r="C5" s="23" t="s">
        <v>38</v>
      </c>
      <c r="D5" s="23"/>
      <c r="E5" s="23"/>
      <c r="F5" s="23"/>
      <c r="G5" s="23"/>
      <c r="H5" s="24" t="s">
        <v>0</v>
      </c>
      <c r="I5" s="25"/>
      <c r="J5" s="127">
        <f>IF($M$5&gt;=0,0,1)</f>
        <v>0</v>
      </c>
      <c r="K5" s="50"/>
      <c r="L5" s="25" t="s">
        <v>1</v>
      </c>
      <c r="M5" s="26">
        <v>100</v>
      </c>
      <c r="N5" s="27" t="s">
        <v>24</v>
      </c>
      <c r="O5" s="27" t="s">
        <v>22</v>
      </c>
      <c r="P5" s="23"/>
      <c r="Q5" s="23"/>
      <c r="R5" s="23"/>
      <c r="S5" s="23"/>
      <c r="T5" s="23"/>
      <c r="W5" s="17"/>
      <c r="X5" t="s">
        <v>78</v>
      </c>
    </row>
    <row r="6" spans="1:44" ht="15.95" customHeight="1" x14ac:dyDescent="0.25">
      <c r="A6" s="23"/>
      <c r="B6" s="23"/>
      <c r="C6" s="23" t="s">
        <v>2</v>
      </c>
      <c r="D6" s="23"/>
      <c r="E6" s="23"/>
      <c r="F6" s="28">
        <v>1</v>
      </c>
      <c r="G6" s="23"/>
      <c r="H6" s="24" t="s">
        <v>3</v>
      </c>
      <c r="I6" s="25"/>
      <c r="J6" s="127">
        <f>IF($M$6&gt;=0,0,1)</f>
        <v>0</v>
      </c>
      <c r="K6" s="50"/>
      <c r="L6" s="25" t="s">
        <v>4</v>
      </c>
      <c r="M6" s="26">
        <v>6</v>
      </c>
      <c r="N6" s="27" t="s">
        <v>24</v>
      </c>
      <c r="O6" s="23" t="s">
        <v>23</v>
      </c>
      <c r="P6" s="23"/>
      <c r="Q6" s="23"/>
      <c r="R6" s="23"/>
      <c r="S6" s="23"/>
      <c r="T6" s="23"/>
      <c r="W6" s="15"/>
      <c r="X6" t="s">
        <v>77</v>
      </c>
      <c r="AM6" s="130">
        <f>Q11*R11</f>
        <v>0</v>
      </c>
      <c r="AO6" t="s">
        <v>27</v>
      </c>
    </row>
    <row r="7" spans="1:44" ht="15.9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 t="s">
        <v>5</v>
      </c>
      <c r="M7" s="29">
        <f>IF(F6,M5-M6,M5+M6)</f>
        <v>94</v>
      </c>
      <c r="N7" s="23"/>
      <c r="O7" s="23"/>
      <c r="P7" s="23"/>
      <c r="Q7" s="23"/>
      <c r="R7" s="23"/>
      <c r="S7" s="23"/>
      <c r="T7" s="23"/>
      <c r="W7" s="15"/>
      <c r="X7" s="48" t="s">
        <v>42</v>
      </c>
      <c r="Y7" s="177">
        <f>C13+D13*AA7</f>
        <v>1</v>
      </c>
      <c r="Z7" s="189"/>
      <c r="AA7" s="177">
        <f>E13+F13*AC7</f>
        <v>1</v>
      </c>
      <c r="AB7" s="189"/>
      <c r="AC7" s="177">
        <f>G13+H13*AE7</f>
        <v>1</v>
      </c>
      <c r="AD7" s="189"/>
      <c r="AE7" s="177">
        <f>I13+J13*AG7</f>
        <v>0</v>
      </c>
      <c r="AF7" s="189"/>
      <c r="AG7" s="177">
        <f>K13+L13*AI7</f>
        <v>0</v>
      </c>
      <c r="AH7" s="189"/>
      <c r="AI7" s="177">
        <f>M13+N13*AK7</f>
        <v>0</v>
      </c>
      <c r="AJ7" s="189"/>
      <c r="AK7" s="177">
        <f>O13+P13*AM7</f>
        <v>0</v>
      </c>
      <c r="AL7" s="189"/>
      <c r="AM7" s="177">
        <f>AM6+R13*AO7</f>
        <v>1</v>
      </c>
      <c r="AN7" s="189"/>
      <c r="AO7" s="71">
        <f>F6</f>
        <v>1</v>
      </c>
    </row>
    <row r="8" spans="1:44" ht="15.95" customHeight="1" thickBot="1" x14ac:dyDescent="0.3">
      <c r="B8" s="58" t="s">
        <v>50</v>
      </c>
      <c r="C8" s="58"/>
      <c r="D8" s="58"/>
      <c r="E8" s="58"/>
      <c r="F8" s="58"/>
      <c r="G8" s="58"/>
      <c r="H8" s="58"/>
      <c r="I8" s="45">
        <f>Q17+2*O17+4*M17+8*K17+16*I17+32*G17+64*E17-128*C17</f>
        <v>0</v>
      </c>
      <c r="J8" s="58" t="s">
        <v>20</v>
      </c>
      <c r="K8" s="58"/>
      <c r="L8" s="58"/>
      <c r="M8" s="58"/>
      <c r="N8" s="46" t="str">
        <f>IF(I8=M7,"YES","NO")</f>
        <v>NO</v>
      </c>
      <c r="O8" s="58" t="s">
        <v>21</v>
      </c>
      <c r="P8" s="58"/>
      <c r="Q8" s="58"/>
      <c r="R8" s="43" t="str">
        <f>IF(C$11&lt;&gt;D$11,"NO",IF(AND(C$11=D$11,C$11=C$17),"NO","YES"))</f>
        <v>NO</v>
      </c>
      <c r="W8" s="5"/>
      <c r="Y8" s="167">
        <f>IF(D13,NOT(AA7),AA7)*1</f>
        <v>0</v>
      </c>
      <c r="Z8" s="168"/>
      <c r="AA8" s="170">
        <f>IF(F13,NOT(AC7),AC7)*1</f>
        <v>1</v>
      </c>
      <c r="AB8" s="166"/>
      <c r="AC8" s="171">
        <f>IF(H13,NOT(AE7),AE7)*1</f>
        <v>0</v>
      </c>
      <c r="AD8" s="168"/>
      <c r="AE8" s="170">
        <f>IF(J13,NOT(AG7),AG7)*1</f>
        <v>1</v>
      </c>
      <c r="AF8" s="166"/>
      <c r="AG8" s="171">
        <f>IF(L13,NOT(AI7),AI7)*1</f>
        <v>1</v>
      </c>
      <c r="AH8" s="168"/>
      <c r="AI8" s="170">
        <f>IF(N13,NOT(AK7),AK7)*1</f>
        <v>1</v>
      </c>
      <c r="AJ8" s="166"/>
      <c r="AK8" s="171">
        <f>IF(P13,NOT(AM7),AM7)*1</f>
        <v>1</v>
      </c>
      <c r="AL8" s="168"/>
      <c r="AM8" s="170">
        <f>IF(R13,NOT(AO7),AO7)*1</f>
        <v>0</v>
      </c>
      <c r="AN8" s="166"/>
      <c r="AO8" s="14"/>
    </row>
    <row r="9" spans="1:44" s="35" customFormat="1" ht="15.95" customHeight="1" x14ac:dyDescent="0.25">
      <c r="A9" s="30"/>
      <c r="B9" s="31"/>
      <c r="C9" s="72" t="s">
        <v>41</v>
      </c>
      <c r="D9" s="73" t="s">
        <v>41</v>
      </c>
      <c r="E9" s="32" t="s">
        <v>41</v>
      </c>
      <c r="F9" s="32" t="s">
        <v>41</v>
      </c>
      <c r="G9" s="73" t="s">
        <v>41</v>
      </c>
      <c r="H9" s="73" t="s">
        <v>41</v>
      </c>
      <c r="I9" s="32" t="s">
        <v>41</v>
      </c>
      <c r="J9" s="32" t="s">
        <v>41</v>
      </c>
      <c r="K9" s="73" t="s">
        <v>41</v>
      </c>
      <c r="L9" s="73" t="s">
        <v>41</v>
      </c>
      <c r="M9" s="32" t="s">
        <v>41</v>
      </c>
      <c r="N9" s="32" t="s">
        <v>41</v>
      </c>
      <c r="O9" s="73" t="s">
        <v>41</v>
      </c>
      <c r="P9" s="73" t="s">
        <v>41</v>
      </c>
      <c r="Q9" s="32" t="s">
        <v>41</v>
      </c>
      <c r="R9" s="33" t="s">
        <v>41</v>
      </c>
      <c r="S9" s="30"/>
      <c r="T9" s="31"/>
      <c r="U9" s="34"/>
      <c r="W9" s="5"/>
      <c r="X9" s="59" t="s">
        <v>50</v>
      </c>
      <c r="Y9" s="59"/>
      <c r="Z9" s="59"/>
      <c r="AA9" s="59"/>
      <c r="AB9" s="59"/>
      <c r="AC9" s="59"/>
      <c r="AD9" s="59"/>
      <c r="AE9" s="18">
        <f>AM8+2*AK8+4*AI8+8*AG8+16*AE8+32*AC8+64*AA8-128*Y8</f>
        <v>94</v>
      </c>
      <c r="AF9" s="59" t="s">
        <v>20</v>
      </c>
      <c r="AG9" s="59"/>
      <c r="AH9" s="59"/>
      <c r="AI9" s="59"/>
      <c r="AJ9" s="4" t="str">
        <f>IF(AE9='7. 8-bit Sklansky adder'!M7,"YES","NO")</f>
        <v>YES</v>
      </c>
      <c r="AK9" s="59" t="s">
        <v>21</v>
      </c>
      <c r="AL9" s="59"/>
      <c r="AM9" s="59"/>
      <c r="AN9" s="79" t="str">
        <f>IF(C$11&lt;&gt;D$11,"NO",IF(AND(C$11=D$11,C$11=Y$8),"NO","YES"))</f>
        <v>NO</v>
      </c>
    </row>
    <row r="10" spans="1:44" ht="15.95" customHeight="1" x14ac:dyDescent="0.25">
      <c r="A10" s="36"/>
      <c r="C10" s="74" t="s">
        <v>43</v>
      </c>
      <c r="D10" s="75" t="s">
        <v>44</v>
      </c>
      <c r="E10" s="37" t="s">
        <v>6</v>
      </c>
      <c r="F10" s="37" t="s">
        <v>7</v>
      </c>
      <c r="G10" s="75" t="s">
        <v>8</v>
      </c>
      <c r="H10" s="75" t="s">
        <v>9</v>
      </c>
      <c r="I10" s="37" t="s">
        <v>10</v>
      </c>
      <c r="J10" s="37" t="s">
        <v>11</v>
      </c>
      <c r="K10" s="75" t="s">
        <v>12</v>
      </c>
      <c r="L10" s="75" t="s">
        <v>13</v>
      </c>
      <c r="M10" s="37" t="s">
        <v>14</v>
      </c>
      <c r="N10" s="37" t="s">
        <v>15</v>
      </c>
      <c r="O10" s="75" t="s">
        <v>16</v>
      </c>
      <c r="P10" s="75" t="s">
        <v>17</v>
      </c>
      <c r="Q10" s="37" t="s">
        <v>18</v>
      </c>
      <c r="R10" s="38" t="s">
        <v>19</v>
      </c>
      <c r="S10" s="39"/>
      <c r="W10" s="5"/>
    </row>
    <row r="11" spans="1:44" ht="15.95" customHeight="1" thickBot="1" x14ac:dyDescent="0.3">
      <c r="A11" s="36"/>
      <c r="C11" s="77">
        <f>IF($M$5&gt;=0,0,1)</f>
        <v>0</v>
      </c>
      <c r="D11" s="77">
        <f>IF($F$6,NOT(J6),J6)*1</f>
        <v>1</v>
      </c>
      <c r="E11" s="88">
        <f>IF($J$5,AND((256+$M$5)&gt;=64,ISODD((256+$M$5)/64)),AND($M$5&gt;=64,ISODD($M$5/64)))*1</f>
        <v>1</v>
      </c>
      <c r="F11" s="85">
        <f>IF($F$6,NOT(IF($J$6,AND((256+$M$6)&gt;=64,ISODD((256+$M$6)/64)),AND($M$6&gt;=64,ISODD($M$6/64)))),IF($J$6,AND((256+$M$6)&gt;=64,ISODD((256+$M$6)/64)),AND($M$6&gt;=64,ISODD($M$6/64))))*1</f>
        <v>1</v>
      </c>
      <c r="G11" s="86">
        <f>IF($J$5,AND((256+$M$5)&gt;=32,ISODD((256+$M$5)/32)),AND($M$5&gt;=32,ISODD($M$5/32)))*1</f>
        <v>1</v>
      </c>
      <c r="H11" s="86">
        <f>IF($F$6,NOT(IF($J$6,AND((256+$M$6)&gt;=32,ISODD((256+$M$6)/32)),AND($M$6&gt;=32,ISODD($M$6/32)))),IF($J$6,AND((256+$M$6)&gt;=32,ISODD((256+$M$6)/32)),AND($M$6&gt;=32,ISODD($M$6/32))))*1</f>
        <v>1</v>
      </c>
      <c r="I11" s="88">
        <f>IF($J$5,AND((256+$M$5)&gt;=16,ISODD((256+$M$5)/16)),AND($M$5&gt;=16,ISODD($M$5/16)))*1</f>
        <v>0</v>
      </c>
      <c r="J11" s="85">
        <f>IF($F$6,NOT(IF($J$6,AND((256+$M$6)&gt;=16,ISODD((256+$M$6)/16)),AND($M$6&gt;=16,ISODD($M$6/16)))),IF($J$6,AND((256+$M$6)&gt;=16,ISODD((256+$M$6)/16)),AND($M$6&gt;=16,ISODD($M$6/16))))*1</f>
        <v>1</v>
      </c>
      <c r="K11" s="86">
        <f>IF($J$5,AND((256+$M$5)&gt;=8,ISODD((256+$M$5)/8)),AND($M$5&gt;=8,ISODD($M$5/8)))*1</f>
        <v>0</v>
      </c>
      <c r="L11" s="86">
        <f>IF($F$6,NOT(IF($J$6,AND((256+$M$6)&gt;=8,ISODD((256+$M$6)/8)),AND($M$6&gt;=8,ISODD($M$6/8)))),IF($J$6,AND((256+$M$6)&gt;=8,ISODD((256+$M$6)/8)),AND($M$6&gt;=8,ISODD($M$6/8))))*1</f>
        <v>1</v>
      </c>
      <c r="M11" s="88">
        <f>IF($J$5,AND((256+$M$5)&gt;=4,ISODD((256+$M$5)/4)),AND($M$5&gt;=4,ISODD($M$5/4)))*1</f>
        <v>1</v>
      </c>
      <c r="N11" s="85">
        <f>IF($F$6,NOT(IF($J$6,AND((256+$M$6)&gt;=4,ISODD((256+$M$6)/4)),AND($M$6&gt;=4,ISODD($M$6/4)))),IF($J$6,AND((256+$M$6)&gt;=4,ISODD((256+$M$6)/4)),AND($M$6&gt;=4,ISODD($M$6/4))))*1</f>
        <v>0</v>
      </c>
      <c r="O11" s="86">
        <f>IF($J$5,AND((256+$M$5)&gt;=2,ISODD((256+$M$5)/2)),AND($M$5&gt;=2,ISODD($M$5/2)))*1</f>
        <v>0</v>
      </c>
      <c r="P11" s="86">
        <f>IF($F$6,NOT(IF($J$6,AND((256+$M$6)&gt;=2,ISODD((256+$M$6)/2)),AND($M$6&gt;=2,ISODD($M$6/2)))),IF($J$6,AND((256+$M$6)&gt;=2,ISODD((256+$M$6)/2)),AND($M$6&gt;=2,ISODD($M$6/2))))*1</f>
        <v>0</v>
      </c>
      <c r="Q11" s="88">
        <f>IF($J$5,ISODD(256+$M$5),ISODD($M$5))*1</f>
        <v>0</v>
      </c>
      <c r="R11" s="90">
        <f>IF($F$6,NOT(IF($J$6,ISODD(256+$M$6),ISODD($M$6))),IF($J$6,ISODD(256+$M$6),ISODD($M$6)))*1</f>
        <v>1</v>
      </c>
      <c r="S11" s="39"/>
      <c r="T11" s="31"/>
      <c r="U11" s="34"/>
      <c r="W11" s="5"/>
      <c r="X11" s="7"/>
      <c r="Y11" s="7"/>
      <c r="Z11" s="7"/>
      <c r="AA11" s="7"/>
      <c r="AB11" s="7"/>
      <c r="AC11" s="7"/>
      <c r="AD11" s="7"/>
      <c r="AE11" s="7"/>
      <c r="AF11" s="7"/>
      <c r="AG11" s="103"/>
      <c r="AH11" s="15"/>
      <c r="AI11" s="6"/>
      <c r="AJ11" s="6"/>
      <c r="AK11" s="6"/>
      <c r="AL11" s="6"/>
      <c r="AM11" s="6"/>
      <c r="AN11" s="6"/>
      <c r="AO11" s="6"/>
    </row>
    <row r="12" spans="1:44" ht="15.95" customHeight="1" x14ac:dyDescent="0.25">
      <c r="A12" s="36"/>
      <c r="C12" s="76" t="s">
        <v>53</v>
      </c>
      <c r="D12" s="76" t="s">
        <v>54</v>
      </c>
      <c r="E12" s="51" t="s">
        <v>55</v>
      </c>
      <c r="F12" s="51" t="s">
        <v>56</v>
      </c>
      <c r="G12" s="76" t="s">
        <v>57</v>
      </c>
      <c r="H12" s="76" t="s">
        <v>58</v>
      </c>
      <c r="I12" s="51" t="s">
        <v>59</v>
      </c>
      <c r="J12" s="51" t="s">
        <v>60</v>
      </c>
      <c r="K12" s="76" t="s">
        <v>61</v>
      </c>
      <c r="L12" s="76" t="s">
        <v>62</v>
      </c>
      <c r="M12" s="51" t="s">
        <v>63</v>
      </c>
      <c r="N12" s="51" t="s">
        <v>64</v>
      </c>
      <c r="O12" s="76" t="s">
        <v>65</v>
      </c>
      <c r="P12" s="76" t="s">
        <v>66</v>
      </c>
      <c r="Q12" s="51" t="s">
        <v>76</v>
      </c>
      <c r="R12" s="51" t="s">
        <v>282</v>
      </c>
      <c r="S12" s="70" t="s">
        <v>27</v>
      </c>
      <c r="T12" s="80"/>
      <c r="U12" s="80"/>
      <c r="W12" s="5"/>
      <c r="X12" s="15"/>
      <c r="Y12" s="15"/>
      <c r="Z12" s="15"/>
      <c r="AA12" s="15"/>
      <c r="AB12" s="15"/>
      <c r="AC12" s="15"/>
      <c r="AD12" s="15"/>
      <c r="AE12" s="15"/>
      <c r="AF12" s="15"/>
      <c r="AG12" s="105"/>
      <c r="AH12" s="15"/>
      <c r="AI12" s="5"/>
      <c r="AJ12" s="5"/>
      <c r="AK12" s="5"/>
      <c r="AL12" s="5"/>
      <c r="AM12" s="5"/>
      <c r="AN12" s="5"/>
      <c r="AO12" s="5"/>
      <c r="AP12" s="3"/>
      <c r="AQ12" s="3"/>
      <c r="AR12" s="3"/>
    </row>
    <row r="13" spans="1:44" ht="15.95" customHeight="1" x14ac:dyDescent="0.25">
      <c r="A13" s="36"/>
      <c r="C13" s="76">
        <f t="shared" ref="C13" si="0">AND(C11,D11)*1</f>
        <v>0</v>
      </c>
      <c r="D13" s="76">
        <f t="shared" ref="D13" si="1">IF(C11,NOT(D11),D11)*1</f>
        <v>1</v>
      </c>
      <c r="E13" s="51">
        <f t="shared" ref="E13" si="2">AND(E11,F11)*1</f>
        <v>1</v>
      </c>
      <c r="F13" s="51">
        <f t="shared" ref="F13" si="3">IF(E11,NOT(F11),F11)*1</f>
        <v>0</v>
      </c>
      <c r="G13" s="76">
        <f t="shared" ref="G13" si="4">AND(G11,H11)*1</f>
        <v>1</v>
      </c>
      <c r="H13" s="76">
        <f t="shared" ref="H13" si="5">IF(G11,NOT(H11),H11)*1</f>
        <v>0</v>
      </c>
      <c r="I13" s="51">
        <f t="shared" ref="I13" si="6">AND(I11,J11)*1</f>
        <v>0</v>
      </c>
      <c r="J13" s="51">
        <f t="shared" ref="J13" si="7">IF(I11,NOT(J11),J11)*1</f>
        <v>1</v>
      </c>
      <c r="K13" s="76">
        <f t="shared" ref="K13" si="8">AND(K11,L11)*1</f>
        <v>0</v>
      </c>
      <c r="L13" s="76">
        <f t="shared" ref="L13" si="9">IF(K11,NOT(L11),L11)*1</f>
        <v>1</v>
      </c>
      <c r="M13" s="51">
        <f t="shared" ref="M13" si="10">AND(M11,N11)*1</f>
        <v>0</v>
      </c>
      <c r="N13" s="51">
        <f t="shared" ref="N13" si="11">IF(M11,NOT(N11),N11)*1</f>
        <v>1</v>
      </c>
      <c r="O13" s="76">
        <f>AND(O11,P11)*1</f>
        <v>0</v>
      </c>
      <c r="P13" s="76">
        <f>IF(O11,NOT(P11),P11)*1</f>
        <v>0</v>
      </c>
      <c r="Q13" s="51">
        <f>OR(AND(Q11,R11),AND(R13,$F$6))*1</f>
        <v>1</v>
      </c>
      <c r="R13" s="51">
        <f>IF(Q11,NOT(R11),R11)*1</f>
        <v>1</v>
      </c>
      <c r="S13" s="69">
        <f>$F$6</f>
        <v>1</v>
      </c>
      <c r="U13" s="80"/>
      <c r="W13" s="5"/>
      <c r="X13" s="15"/>
      <c r="Y13" s="15"/>
      <c r="Z13" s="15"/>
      <c r="AA13" s="15"/>
      <c r="AB13" s="15"/>
      <c r="AC13" s="15"/>
      <c r="AD13" s="15"/>
      <c r="AE13" s="15"/>
      <c r="AF13" s="15"/>
      <c r="AG13" s="106"/>
      <c r="AH13" s="15"/>
      <c r="AI13" s="5"/>
      <c r="AJ13" s="5"/>
      <c r="AK13" s="5"/>
      <c r="AL13" s="5"/>
      <c r="AM13" s="5"/>
      <c r="AN13" s="5"/>
      <c r="AO13" s="5"/>
      <c r="AP13" s="3"/>
      <c r="AQ13" s="3"/>
      <c r="AR13" s="3"/>
    </row>
    <row r="14" spans="1:44" ht="15.95" customHeight="1" x14ac:dyDescent="0.25">
      <c r="A14" s="36"/>
      <c r="C14" s="141"/>
      <c r="D14" s="141"/>
      <c r="E14" s="142"/>
      <c r="F14" s="142"/>
      <c r="G14" s="141"/>
      <c r="H14" s="141"/>
      <c r="I14" s="142"/>
      <c r="J14" s="142"/>
      <c r="K14" s="141"/>
      <c r="L14" s="141"/>
      <c r="M14" s="142"/>
      <c r="N14" s="142"/>
      <c r="O14" s="141"/>
      <c r="P14" s="141"/>
      <c r="Q14" s="142"/>
      <c r="R14" s="142"/>
      <c r="S14" s="39"/>
      <c r="T14" s="84"/>
      <c r="U14" s="80"/>
      <c r="W14" s="5"/>
      <c r="AP14" s="3"/>
      <c r="AQ14" s="3"/>
      <c r="AR14" s="3"/>
    </row>
    <row r="15" spans="1:44" ht="15.95" customHeight="1" x14ac:dyDescent="0.25">
      <c r="A15" s="30"/>
      <c r="C15" s="141"/>
      <c r="D15" s="141"/>
      <c r="E15" s="142"/>
      <c r="F15" s="142"/>
      <c r="G15" s="142"/>
      <c r="H15" s="142"/>
      <c r="I15" s="142"/>
      <c r="J15" s="142"/>
      <c r="K15" s="141"/>
      <c r="L15" s="141"/>
      <c r="M15" s="142"/>
      <c r="N15" s="142"/>
      <c r="O15" s="142"/>
      <c r="P15" s="142"/>
      <c r="Q15" s="142"/>
      <c r="R15" s="142"/>
      <c r="W15" s="5"/>
      <c r="AP15" s="3"/>
      <c r="AQ15" s="3"/>
      <c r="AR15" s="3"/>
    </row>
    <row r="16" spans="1:44" ht="15.95" customHeight="1" x14ac:dyDescent="0.25">
      <c r="A16" s="42"/>
      <c r="B16" s="115" t="s">
        <v>42</v>
      </c>
      <c r="C16" s="141"/>
      <c r="D16" s="141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69">
        <f>$F$6</f>
        <v>1</v>
      </c>
      <c r="T16" s="70" t="s">
        <v>154</v>
      </c>
      <c r="U16" s="41"/>
      <c r="W16" s="5"/>
      <c r="AP16" s="3"/>
      <c r="AQ16" s="3"/>
      <c r="AR16" s="3"/>
    </row>
    <row r="17" spans="1:44" ht="15.95" customHeight="1" x14ac:dyDescent="0.25">
      <c r="A17" s="43"/>
      <c r="B17" s="23"/>
      <c r="C17" s="167"/>
      <c r="D17" s="168"/>
      <c r="E17" s="170"/>
      <c r="F17" s="166"/>
      <c r="G17" s="171"/>
      <c r="H17" s="168"/>
      <c r="I17" s="170"/>
      <c r="J17" s="166"/>
      <c r="K17" s="171"/>
      <c r="L17" s="168"/>
      <c r="M17" s="170"/>
      <c r="N17" s="166"/>
      <c r="O17" s="171"/>
      <c r="P17" s="168"/>
      <c r="Q17" s="170"/>
      <c r="R17" s="166"/>
      <c r="S17" s="80" t="s">
        <v>45</v>
      </c>
      <c r="U17" s="34"/>
      <c r="W17" s="3"/>
      <c r="AP17" s="5"/>
      <c r="AQ17" s="3"/>
      <c r="AR17" s="3"/>
    </row>
    <row r="18" spans="1:44" ht="15.95" customHeight="1" x14ac:dyDescent="0.25">
      <c r="A18" s="3"/>
      <c r="B18" s="6"/>
      <c r="C18" s="167" t="s">
        <v>46</v>
      </c>
      <c r="D18" s="168"/>
      <c r="E18" s="165" t="s">
        <v>32</v>
      </c>
      <c r="F18" s="166"/>
      <c r="G18" s="167" t="s">
        <v>33</v>
      </c>
      <c r="H18" s="168"/>
      <c r="I18" s="165" t="s">
        <v>34</v>
      </c>
      <c r="J18" s="166"/>
      <c r="K18" s="167" t="s">
        <v>35</v>
      </c>
      <c r="L18" s="168"/>
      <c r="M18" s="165" t="s">
        <v>36</v>
      </c>
      <c r="N18" s="166"/>
      <c r="O18" s="167" t="s">
        <v>37</v>
      </c>
      <c r="P18" s="168"/>
      <c r="Q18" s="165" t="s">
        <v>31</v>
      </c>
      <c r="R18" s="166"/>
      <c r="U18" s="5"/>
      <c r="W18" s="3"/>
      <c r="AP18" s="5"/>
      <c r="AQ18" s="3"/>
      <c r="AR18" s="3"/>
    </row>
    <row r="19" spans="1:44" s="23" customFormat="1" ht="15.95" customHeight="1" x14ac:dyDescent="0.25">
      <c r="B19"/>
      <c r="C19" s="183" t="s">
        <v>41</v>
      </c>
      <c r="D19" s="183"/>
      <c r="E19" s="184" t="s">
        <v>41</v>
      </c>
      <c r="F19" s="184"/>
      <c r="G19" s="183" t="s">
        <v>41</v>
      </c>
      <c r="H19" s="183"/>
      <c r="I19" s="184" t="s">
        <v>41</v>
      </c>
      <c r="J19" s="184"/>
      <c r="K19" s="183" t="s">
        <v>41</v>
      </c>
      <c r="L19" s="183"/>
      <c r="M19" s="184" t="s">
        <v>41</v>
      </c>
      <c r="N19" s="184"/>
      <c r="O19" s="183" t="s">
        <v>41</v>
      </c>
      <c r="P19" s="183"/>
      <c r="Q19" s="184" t="s">
        <v>41</v>
      </c>
      <c r="R19" s="184"/>
      <c r="S19"/>
      <c r="T19"/>
      <c r="U19" s="47"/>
      <c r="V19" s="41"/>
      <c r="W19" s="114"/>
      <c r="AP19" s="49"/>
      <c r="AQ19" s="3"/>
      <c r="AR19" s="114"/>
    </row>
    <row r="20" spans="1:44" s="23" customFormat="1" ht="15.95" customHeight="1" x14ac:dyDescent="0.25">
      <c r="U20" s="84"/>
      <c r="V20" s="41"/>
      <c r="W20" s="3"/>
      <c r="X20" s="3"/>
      <c r="Y20" s="3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53"/>
      <c r="AL20" s="114"/>
      <c r="AM20" s="3"/>
      <c r="AN20" s="3"/>
      <c r="AO20" s="3"/>
      <c r="AP20" s="49"/>
      <c r="AQ20" s="3"/>
      <c r="AR20" s="114"/>
    </row>
    <row r="21" spans="1:44" x14ac:dyDescent="0.25">
      <c r="C21" t="s">
        <v>227</v>
      </c>
    </row>
    <row r="22" spans="1:44" x14ac:dyDescent="0.25">
      <c r="C22" t="s">
        <v>40</v>
      </c>
      <c r="D22" t="s">
        <v>240</v>
      </c>
    </row>
    <row r="23" spans="1:44" x14ac:dyDescent="0.25">
      <c r="D23" t="s">
        <v>233</v>
      </c>
    </row>
    <row r="24" spans="1:44" x14ac:dyDescent="0.25">
      <c r="D24" t="s">
        <v>241</v>
      </c>
    </row>
    <row r="26" spans="1:44" x14ac:dyDescent="0.25">
      <c r="C26" t="s">
        <v>133</v>
      </c>
      <c r="D26" t="s">
        <v>234</v>
      </c>
    </row>
    <row r="27" spans="1:44" x14ac:dyDescent="0.25">
      <c r="D27" t="s">
        <v>235</v>
      </c>
    </row>
    <row r="28" spans="1:44" x14ac:dyDescent="0.25">
      <c r="D28" t="s">
        <v>236</v>
      </c>
    </row>
    <row r="29" spans="1:44" x14ac:dyDescent="0.25">
      <c r="D29" t="s">
        <v>237</v>
      </c>
    </row>
    <row r="30" spans="1:44" x14ac:dyDescent="0.25">
      <c r="D30" t="s">
        <v>264</v>
      </c>
    </row>
    <row r="31" spans="1:44" x14ac:dyDescent="0.25">
      <c r="D31" t="s">
        <v>265</v>
      </c>
    </row>
    <row r="32" spans="1:44" x14ac:dyDescent="0.25">
      <c r="D32" t="s">
        <v>266</v>
      </c>
    </row>
    <row r="33" spans="3:21" x14ac:dyDescent="0.25">
      <c r="D33" t="s">
        <v>267</v>
      </c>
    </row>
    <row r="35" spans="3:21" x14ac:dyDescent="0.25">
      <c r="C35" t="s">
        <v>134</v>
      </c>
      <c r="D35" t="s">
        <v>238</v>
      </c>
    </row>
    <row r="36" spans="3:21" x14ac:dyDescent="0.25">
      <c r="D36" t="s">
        <v>242</v>
      </c>
    </row>
    <row r="37" spans="3:21" x14ac:dyDescent="0.25">
      <c r="D37" t="s">
        <v>239</v>
      </c>
    </row>
    <row r="38" spans="3:21" x14ac:dyDescent="0.25">
      <c r="D38" t="s">
        <v>243</v>
      </c>
    </row>
    <row r="39" spans="3:21" x14ac:dyDescent="0.25">
      <c r="D39" t="s">
        <v>244</v>
      </c>
    </row>
    <row r="41" spans="3:21" x14ac:dyDescent="0.25">
      <c r="C41" t="s">
        <v>135</v>
      </c>
      <c r="D41" t="s">
        <v>245</v>
      </c>
    </row>
    <row r="42" spans="3:21" x14ac:dyDescent="0.25">
      <c r="D42" t="s">
        <v>246</v>
      </c>
    </row>
    <row r="43" spans="3:21" x14ac:dyDescent="0.25">
      <c r="D43" t="s">
        <v>247</v>
      </c>
    </row>
    <row r="44" spans="3:21" x14ac:dyDescent="0.25">
      <c r="C44" t="s">
        <v>138</v>
      </c>
      <c r="D44" t="s">
        <v>248</v>
      </c>
      <c r="U44" s="79"/>
    </row>
    <row r="45" spans="3:21" x14ac:dyDescent="0.25">
      <c r="D45" t="s">
        <v>271</v>
      </c>
      <c r="U45" s="79"/>
    </row>
    <row r="46" spans="3:21" x14ac:dyDescent="0.25">
      <c r="T46" s="78"/>
      <c r="U46" s="79"/>
    </row>
    <row r="47" spans="3:21" x14ac:dyDescent="0.25">
      <c r="U47" s="79"/>
    </row>
  </sheetData>
  <mergeCells count="40">
    <mergeCell ref="K19:L19"/>
    <mergeCell ref="I19:J19"/>
    <mergeCell ref="C19:D19"/>
    <mergeCell ref="E19:F19"/>
    <mergeCell ref="G19:H19"/>
    <mergeCell ref="M19:N19"/>
    <mergeCell ref="O19:P19"/>
    <mergeCell ref="Q19:R19"/>
    <mergeCell ref="O18:P18"/>
    <mergeCell ref="Q18:R18"/>
    <mergeCell ref="AI8:AJ8"/>
    <mergeCell ref="AK8:AL8"/>
    <mergeCell ref="AM8:AN8"/>
    <mergeCell ref="AI7:AJ7"/>
    <mergeCell ref="AK7:AL7"/>
    <mergeCell ref="AM7:AN7"/>
    <mergeCell ref="AA7:AB7"/>
    <mergeCell ref="AC7:AD7"/>
    <mergeCell ref="AE7:AF7"/>
    <mergeCell ref="AG7:AH7"/>
    <mergeCell ref="Y8:Z8"/>
    <mergeCell ref="AA8:AB8"/>
    <mergeCell ref="AC8:AD8"/>
    <mergeCell ref="AE8:AF8"/>
    <mergeCell ref="AG8:AH8"/>
    <mergeCell ref="K17:L17"/>
    <mergeCell ref="I17:J17"/>
    <mergeCell ref="K18:L18"/>
    <mergeCell ref="M18:N18"/>
    <mergeCell ref="Y7:Z7"/>
    <mergeCell ref="M17:N17"/>
    <mergeCell ref="O17:P17"/>
    <mergeCell ref="Q17:R17"/>
    <mergeCell ref="C18:D18"/>
    <mergeCell ref="E18:F18"/>
    <mergeCell ref="G18:H18"/>
    <mergeCell ref="I18:J18"/>
    <mergeCell ref="C17:D17"/>
    <mergeCell ref="E17:F17"/>
    <mergeCell ref="G17:H17"/>
  </mergeCells>
  <conditionalFormatting sqref="AN9">
    <cfRule type="containsText" dxfId="23" priority="3" operator="containsText" text="NO">
      <formula>NOT(ISERROR(SEARCH("NO",AN9)))</formula>
    </cfRule>
    <cfRule type="containsText" dxfId="22" priority="4" operator="containsText" text="YES">
      <formula>NOT(ISERROR(SEARCH("YES",AN9)))</formula>
    </cfRule>
  </conditionalFormatting>
  <conditionalFormatting sqref="AJ9">
    <cfRule type="containsText" dxfId="21" priority="1" operator="containsText" text="NO">
      <formula>NOT(ISERROR(SEARCH("NO",AJ9)))</formula>
    </cfRule>
    <cfRule type="containsText" dxfId="20" priority="2" operator="containsText" text="YES">
      <formula>NOT(ISERROR(SEARCH("YES",AJ9)))</formula>
    </cfRule>
  </conditionalFormatting>
  <conditionalFormatting sqref="W6">
    <cfRule type="containsText" dxfId="19" priority="7" operator="containsText" text="NO">
      <formula>NOT(ISERROR(SEARCH("NO",W6)))</formula>
    </cfRule>
    <cfRule type="containsText" dxfId="18" priority="8" operator="containsText" text="YES">
      <formula>NOT(ISERROR(SEARCH("YES",W6)))</formula>
    </cfRule>
  </conditionalFormatting>
  <conditionalFormatting sqref="W7">
    <cfRule type="containsText" dxfId="17" priority="5" operator="containsText" text="NO">
      <formula>NOT(ISERROR(SEARCH("NO",W7)))</formula>
    </cfRule>
    <cfRule type="containsText" dxfId="16" priority="6" operator="containsText" text="YES">
      <formula>NOT(ISERROR(SEARCH("YES",W7)))</formula>
    </cfRule>
  </conditionalFormatting>
  <conditionalFormatting sqref="M5:M6">
    <cfRule type="cellIs" dxfId="15" priority="9" operator="notBetween">
      <formula>-127</formula>
      <formula>127</formula>
    </cfRule>
  </conditionalFormatting>
  <conditionalFormatting sqref="N8">
    <cfRule type="containsText" dxfId="14" priority="12" operator="containsText" text="NO">
      <formula>NOT(ISERROR(SEARCH("NO",N8)))</formula>
    </cfRule>
    <cfRule type="containsText" dxfId="13" priority="13" operator="containsText" text="YES">
      <formula>NOT(ISERROR(SEARCH("YES",N8)))</formula>
    </cfRule>
  </conditionalFormatting>
  <conditionalFormatting sqref="R8">
    <cfRule type="containsText" dxfId="12" priority="10" operator="containsText" text="NO">
      <formula>NOT(ISERROR(SEARCH("NO",R8)))</formula>
    </cfRule>
    <cfRule type="containsText" dxfId="11" priority="11" operator="containsText" text="YES">
      <formula>NOT(ISERROR(SEARCH("YES",R8)))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3"/>
  <sheetViews>
    <sheetView workbookViewId="0">
      <selection activeCell="AP25" sqref="AP25"/>
    </sheetView>
  </sheetViews>
  <sheetFormatPr defaultRowHeight="15" x14ac:dyDescent="0.25"/>
  <cols>
    <col min="1" max="28" width="5.7109375" customWidth="1"/>
    <col min="29" max="29" width="8" customWidth="1"/>
    <col min="30" max="67" width="5.7109375" customWidth="1"/>
  </cols>
  <sheetData>
    <row r="1" spans="1:60" ht="18.75" x14ac:dyDescent="0.3">
      <c r="C1" s="21" t="s">
        <v>269</v>
      </c>
      <c r="S1" s="22"/>
      <c r="AL1" s="5"/>
      <c r="AM1" s="5"/>
    </row>
    <row r="2" spans="1:60" ht="18.75" x14ac:dyDescent="0.3">
      <c r="R2" s="21"/>
      <c r="S2" s="22"/>
      <c r="AL2" s="5"/>
      <c r="AM2" s="5"/>
    </row>
    <row r="3" spans="1:60" x14ac:dyDescent="0.25"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L3" s="5"/>
      <c r="AM3" s="5"/>
    </row>
    <row r="4" spans="1:60" ht="18.75" x14ac:dyDescent="0.3">
      <c r="R4" s="21"/>
      <c r="S4" s="22"/>
      <c r="AL4" s="5"/>
      <c r="AM4" s="5"/>
    </row>
    <row r="5" spans="1:60" ht="15.95" customHeight="1" x14ac:dyDescent="0.25">
      <c r="A5" s="23"/>
      <c r="B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 t="s">
        <v>38</v>
      </c>
      <c r="T5" s="23"/>
      <c r="U5" s="23"/>
      <c r="V5" s="23"/>
      <c r="W5" s="23"/>
      <c r="X5" s="24" t="s">
        <v>0</v>
      </c>
      <c r="Y5" s="25"/>
      <c r="Z5" s="129">
        <f>IF($AC$5&gt;=0,0,1)</f>
        <v>1</v>
      </c>
      <c r="AA5" s="50"/>
      <c r="AB5" s="25" t="s">
        <v>1</v>
      </c>
      <c r="AC5" s="26">
        <v>-1</v>
      </c>
      <c r="AD5" s="27" t="s">
        <v>24</v>
      </c>
      <c r="AE5" t="s">
        <v>93</v>
      </c>
      <c r="AF5" s="23"/>
      <c r="AG5" s="23"/>
      <c r="AH5" s="23"/>
      <c r="AI5" s="23"/>
      <c r="AJ5" s="23"/>
      <c r="AM5" s="15"/>
      <c r="AN5" s="7"/>
      <c r="AO5" s="7"/>
      <c r="AP5" s="7"/>
      <c r="AQ5" s="7"/>
      <c r="AR5" s="7"/>
      <c r="AS5" s="7"/>
      <c r="AT5" s="7"/>
      <c r="AU5" s="7"/>
      <c r="AV5" s="7"/>
      <c r="AW5" s="7"/>
      <c r="AX5" s="15"/>
      <c r="AY5" s="6"/>
      <c r="AZ5" s="6"/>
      <c r="BA5" s="6"/>
      <c r="BB5" s="6"/>
      <c r="BC5" s="6"/>
      <c r="BD5" s="6"/>
      <c r="BE5" s="6"/>
    </row>
    <row r="6" spans="1:60" ht="15.95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 t="s">
        <v>2</v>
      </c>
      <c r="T6" s="23"/>
      <c r="U6" s="23"/>
      <c r="V6" s="28">
        <v>0</v>
      </c>
      <c r="W6" s="23"/>
      <c r="X6" s="24" t="s">
        <v>3</v>
      </c>
      <c r="Y6" s="25"/>
      <c r="Z6" s="129">
        <f>IF($AC$6&gt;=0,0,1)</f>
        <v>0</v>
      </c>
      <c r="AA6" s="50"/>
      <c r="AB6" s="25" t="s">
        <v>4</v>
      </c>
      <c r="AC6" s="26">
        <v>0</v>
      </c>
      <c r="AD6" s="27" t="s">
        <v>24</v>
      </c>
      <c r="AE6" t="s">
        <v>94</v>
      </c>
      <c r="AF6" s="23"/>
      <c r="AG6" s="23"/>
      <c r="AH6" s="23"/>
      <c r="AI6" s="23"/>
      <c r="AJ6" s="23"/>
      <c r="AM6" s="15"/>
      <c r="AN6" s="7"/>
      <c r="AO6" s="7"/>
      <c r="AP6" s="7"/>
      <c r="AQ6" s="7"/>
      <c r="AR6" s="7"/>
      <c r="AS6" s="7"/>
      <c r="AT6" s="7"/>
      <c r="AU6" s="7"/>
      <c r="AV6" s="7"/>
      <c r="AW6" s="7"/>
      <c r="AX6" s="15"/>
      <c r="AY6" s="6"/>
      <c r="AZ6" s="6"/>
      <c r="BA6" s="6"/>
      <c r="BB6" s="6"/>
      <c r="BC6" s="6"/>
      <c r="BD6" s="6"/>
      <c r="BE6" s="6"/>
    </row>
    <row r="7" spans="1:60" ht="15.9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 t="s">
        <v>5</v>
      </c>
      <c r="AC7" s="29">
        <f>IF(V6,AC5-AC6,AC5+AC6)</f>
        <v>-1</v>
      </c>
      <c r="AD7" s="23"/>
      <c r="AF7" s="23"/>
      <c r="AG7" s="23"/>
      <c r="AH7" s="23"/>
      <c r="AI7" s="23"/>
      <c r="AJ7" s="23"/>
      <c r="AM7" s="15"/>
      <c r="AN7" s="7"/>
      <c r="AO7" s="7"/>
      <c r="AP7" s="7"/>
      <c r="AQ7" s="7"/>
      <c r="AR7" s="7"/>
      <c r="AS7" s="7"/>
      <c r="AT7" s="7"/>
      <c r="AU7" s="7"/>
      <c r="AV7" s="7"/>
      <c r="AW7" s="7"/>
      <c r="AX7" s="15"/>
      <c r="AY7" s="6"/>
      <c r="AZ7" s="6"/>
      <c r="BA7" s="6"/>
      <c r="BB7" s="6"/>
      <c r="BC7" s="6"/>
      <c r="BD7" s="6"/>
      <c r="BE7" s="6"/>
    </row>
    <row r="8" spans="1:60" ht="15.95" customHeight="1" thickBot="1" x14ac:dyDescent="0.3">
      <c r="Q8" s="58" t="s">
        <v>50</v>
      </c>
      <c r="R8" s="58"/>
      <c r="S8" s="58"/>
      <c r="T8" s="58"/>
      <c r="U8" s="58"/>
      <c r="V8" s="58"/>
      <c r="W8" s="58"/>
      <c r="X8" s="201">
        <f>AG18+2*AE18+4*AC18+8*AA18+16*Y18+32*W18+64*U18+128*S18+256*Q18+512*O18+1024*M18+2048*K18+4096*I18+8192*(G18+2*E18-4*C18)</f>
        <v>-1</v>
      </c>
      <c r="Y8" s="202"/>
      <c r="Z8" s="58" t="s">
        <v>20</v>
      </c>
      <c r="AA8" s="58"/>
      <c r="AB8" s="58"/>
      <c r="AC8" s="58"/>
      <c r="AD8" s="46" t="str">
        <f>IF(X8=AC7,"YES","NO")</f>
        <v>YES</v>
      </c>
      <c r="AE8" s="58" t="s">
        <v>21</v>
      </c>
      <c r="AF8" s="58"/>
      <c r="AG8" s="58"/>
      <c r="AH8" s="43" t="str">
        <f>IF(C11&lt;&gt;D11,"NO",IF(AND(C11=D11,C11=C18),"NO","YES"))</f>
        <v>NO</v>
      </c>
      <c r="AM8" s="5"/>
      <c r="AN8" s="7"/>
      <c r="AO8" s="7"/>
      <c r="AP8" s="7"/>
      <c r="AQ8" s="7"/>
      <c r="AR8" s="7"/>
      <c r="AS8" s="7"/>
      <c r="AT8" s="7"/>
      <c r="AU8" s="7"/>
      <c r="AV8" s="7"/>
      <c r="AW8" s="7"/>
      <c r="AX8" s="15"/>
      <c r="AY8" s="6"/>
      <c r="AZ8" s="6"/>
      <c r="BA8" s="6"/>
      <c r="BB8" s="6"/>
      <c r="BC8" s="6"/>
      <c r="BD8" s="6"/>
      <c r="BE8" s="6"/>
    </row>
    <row r="9" spans="1:60" s="35" customFormat="1" ht="15.95" customHeight="1" x14ac:dyDescent="0.25">
      <c r="A9" s="30"/>
      <c r="B9" s="30"/>
      <c r="C9" s="72" t="s">
        <v>41</v>
      </c>
      <c r="D9" s="73" t="s">
        <v>41</v>
      </c>
      <c r="E9" s="32" t="s">
        <v>41</v>
      </c>
      <c r="F9" s="32" t="s">
        <v>41</v>
      </c>
      <c r="G9" s="73" t="s">
        <v>41</v>
      </c>
      <c r="H9" s="73" t="s">
        <v>41</v>
      </c>
      <c r="I9" s="32" t="s">
        <v>41</v>
      </c>
      <c r="J9" s="32" t="s">
        <v>41</v>
      </c>
      <c r="K9" s="73" t="s">
        <v>41</v>
      </c>
      <c r="L9" s="73" t="s">
        <v>41</v>
      </c>
      <c r="M9" s="32" t="s">
        <v>41</v>
      </c>
      <c r="N9" s="32" t="s">
        <v>41</v>
      </c>
      <c r="O9" s="73" t="s">
        <v>41</v>
      </c>
      <c r="P9" s="73" t="s">
        <v>41</v>
      </c>
      <c r="Q9" s="32" t="s">
        <v>41</v>
      </c>
      <c r="R9" s="33" t="s">
        <v>41</v>
      </c>
      <c r="S9" s="72" t="s">
        <v>41</v>
      </c>
      <c r="T9" s="73" t="s">
        <v>41</v>
      </c>
      <c r="U9" s="32" t="s">
        <v>41</v>
      </c>
      <c r="V9" s="32" t="s">
        <v>41</v>
      </c>
      <c r="W9" s="73" t="s">
        <v>41</v>
      </c>
      <c r="X9" s="73" t="s">
        <v>41</v>
      </c>
      <c r="Y9" s="32" t="s">
        <v>41</v>
      </c>
      <c r="Z9" s="32" t="s">
        <v>41</v>
      </c>
      <c r="AA9" s="73" t="s">
        <v>41</v>
      </c>
      <c r="AB9" s="73" t="s">
        <v>41</v>
      </c>
      <c r="AC9" s="32" t="s">
        <v>41</v>
      </c>
      <c r="AD9" s="32" t="s">
        <v>41</v>
      </c>
      <c r="AE9" s="73" t="s">
        <v>41</v>
      </c>
      <c r="AF9" s="73" t="s">
        <v>41</v>
      </c>
      <c r="AG9" s="32" t="s">
        <v>41</v>
      </c>
      <c r="AH9" s="33" t="s">
        <v>41</v>
      </c>
      <c r="AI9" s="30"/>
      <c r="AJ9" s="31"/>
      <c r="AK9" s="34"/>
      <c r="AM9" s="5"/>
      <c r="AN9" s="7"/>
      <c r="AO9" s="7"/>
      <c r="AP9" s="7"/>
      <c r="AQ9" s="7"/>
      <c r="AR9" s="7"/>
      <c r="AS9" s="7"/>
      <c r="AT9" s="7"/>
      <c r="AU9" s="7"/>
      <c r="AV9" s="7"/>
      <c r="AW9" s="103"/>
      <c r="AX9" s="15"/>
      <c r="AY9" s="6"/>
      <c r="AZ9" s="107"/>
      <c r="BA9" s="107"/>
      <c r="BB9" s="107"/>
      <c r="BC9" s="107"/>
      <c r="BD9" s="107"/>
      <c r="BE9" s="107"/>
    </row>
    <row r="10" spans="1:60" ht="15.95" customHeight="1" x14ac:dyDescent="0.25">
      <c r="A10" s="36"/>
      <c r="B10" s="36"/>
      <c r="C10" s="74" t="s">
        <v>130</v>
      </c>
      <c r="D10" s="75" t="s">
        <v>131</v>
      </c>
      <c r="E10" s="37" t="s">
        <v>95</v>
      </c>
      <c r="F10" s="37" t="s">
        <v>96</v>
      </c>
      <c r="G10" s="75" t="s">
        <v>97</v>
      </c>
      <c r="H10" s="75" t="s">
        <v>98</v>
      </c>
      <c r="I10" s="37" t="s">
        <v>99</v>
      </c>
      <c r="J10" s="37" t="s">
        <v>100</v>
      </c>
      <c r="K10" s="75" t="s">
        <v>101</v>
      </c>
      <c r="L10" s="75" t="s">
        <v>102</v>
      </c>
      <c r="M10" s="37" t="s">
        <v>103</v>
      </c>
      <c r="N10" s="37" t="s">
        <v>104</v>
      </c>
      <c r="O10" s="75" t="s">
        <v>105</v>
      </c>
      <c r="P10" s="75" t="s">
        <v>106</v>
      </c>
      <c r="Q10" s="37" t="s">
        <v>107</v>
      </c>
      <c r="R10" s="38" t="s">
        <v>108</v>
      </c>
      <c r="S10" s="74" t="s">
        <v>43</v>
      </c>
      <c r="T10" s="75" t="s">
        <v>44</v>
      </c>
      <c r="U10" s="37" t="s">
        <v>6</v>
      </c>
      <c r="V10" s="37" t="s">
        <v>7</v>
      </c>
      <c r="W10" s="75" t="s">
        <v>8</v>
      </c>
      <c r="X10" s="75" t="s">
        <v>9</v>
      </c>
      <c r="Y10" s="37" t="s">
        <v>10</v>
      </c>
      <c r="Z10" s="37" t="s">
        <v>11</v>
      </c>
      <c r="AA10" s="75" t="s">
        <v>12</v>
      </c>
      <c r="AB10" s="75" t="s">
        <v>13</v>
      </c>
      <c r="AC10" s="37" t="s">
        <v>14</v>
      </c>
      <c r="AD10" s="37" t="s">
        <v>15</v>
      </c>
      <c r="AE10" s="75" t="s">
        <v>16</v>
      </c>
      <c r="AF10" s="75" t="s">
        <v>17</v>
      </c>
      <c r="AG10" s="37" t="s">
        <v>18</v>
      </c>
      <c r="AH10" s="38" t="s">
        <v>19</v>
      </c>
      <c r="AI10" s="39"/>
      <c r="AM10" s="5"/>
      <c r="AN10" s="7"/>
      <c r="AO10" s="7"/>
      <c r="AP10" s="7"/>
      <c r="AQ10" s="7"/>
      <c r="AR10" s="7"/>
      <c r="AS10" s="7"/>
      <c r="AT10" s="7"/>
      <c r="AU10" s="7"/>
      <c r="AV10" s="7"/>
      <c r="AW10" s="103"/>
      <c r="AX10" s="15"/>
      <c r="AY10" s="6"/>
      <c r="AZ10" s="6"/>
      <c r="BA10" s="6"/>
      <c r="BB10" s="6"/>
      <c r="BC10" s="6"/>
      <c r="BD10" s="6"/>
      <c r="BE10" s="6"/>
    </row>
    <row r="11" spans="1:60" ht="15.95" customHeight="1" thickBot="1" x14ac:dyDescent="0.3">
      <c r="A11" s="36"/>
      <c r="B11" s="36"/>
      <c r="C11" s="77">
        <f>IF(AC5&gt;=0,0,1)</f>
        <v>1</v>
      </c>
      <c r="D11" s="86">
        <f>IF($V$6,NOT(Z6),Z6)*1</f>
        <v>0</v>
      </c>
      <c r="E11" s="88">
        <f>IF($Z$5,AND((65536+$AC$5)&gt;=16384,ISODD((65536+$AC$5)/16384)),AND($AC$5&gt;=16384,ISODD($AC$5/16384)))*1</f>
        <v>1</v>
      </c>
      <c r="F11" s="85">
        <f>IF($V$6,NOT(IF($Z$6,AND((65536+$AC$6)&gt;=16384,ISODD((65536+$AC$6)/16384)),AND($AC$6&gt;=16384,ISODD($AC$6/16384)))),IF($Z$6,AND((65536+$AC$6)&gt;=16384,ISODD((65536+$AC$6)/16384)),AND($AC$6&gt;=16384,ISODD($AC$6/16384))))*1</f>
        <v>0</v>
      </c>
      <c r="G11" s="86">
        <f>IF($Z$5,AND((65536+$AC$5)&gt;=8192,ISODD((65536+$AC$5)/8192)),AND($AC$5&gt;=8192,ISODD($AC$5/8192)))*1</f>
        <v>1</v>
      </c>
      <c r="H11" s="86">
        <f>IF($V$6,NOT(IF($Z$6,AND((65536+$AC$6)&gt;=8192,ISODD((65536+$AC$6)/8192)),AND($AC$6&gt;=8192,ISODD($AC$6/8192)))),IF($Z$6,AND((65536+$AC$6)&gt;=8192,ISODD((65536+$AC$6)/8192)),AND($AC$6&gt;=8192,ISODD($AC$6/8192))))*1</f>
        <v>0</v>
      </c>
      <c r="I11" s="88">
        <f>IF($Z$5,AND((65536+$AC$5)&gt;=4096,ISODD((65536+$AC$5)/4096)),AND($AC$5&gt;=4096,ISODD($AC$5/4096)))*1</f>
        <v>1</v>
      </c>
      <c r="J11" s="85">
        <f>IF($V$6,NOT(IF($Z$6,AND((65536+$AC$6)&gt;=4096,ISODD((65536+$AC$6)/4096)),AND($AC$6&gt;=4096,ISODD($AC$6/4096)))),IF($Z$6,AND((65536+$AC$6)&gt;=4096,ISODD((65536+$AC$6)/4096)),AND($AC$6&gt;=4096,ISODD($AC$6/4096))))*1</f>
        <v>0</v>
      </c>
      <c r="K11" s="86">
        <f>IF($Z$5,AND((65536+$AC$5)&gt;=2048,ISODD((65536+$AC$5)/2048)),AND($AC$5&gt;=2048,ISODD($AC$5/2048)))*1</f>
        <v>1</v>
      </c>
      <c r="L11" s="86">
        <f>IF($V$6,NOT(IF($Z$6,AND((65536+$AC$6)&gt;=2048,ISODD((65536+$AC$6)/2048)),AND($AC$6&gt;=2048,ISODD($AC$6/2048)))),IF($Z$6,AND((65536+$AC$6)&gt;=2048,ISODD((65536+$AC$6)/2048)),AND($AC$6&gt;=2048,ISODD($AC$6/2048))))*1</f>
        <v>0</v>
      </c>
      <c r="M11" s="88">
        <f>IF($Z$5,AND((65536+$AC$5)&gt;=1024,ISODD((65536+$AC$5)/1024)),AND($AC$5&gt;=1024,ISODD($AC$5/1024)))*1</f>
        <v>1</v>
      </c>
      <c r="N11" s="85">
        <f>IF($V$6,NOT(IF($Z$6,AND((65536+$AC$6)&gt;=1024,ISODD((65536+$AC$6)/1024)),AND($AC$6&gt;=1024,ISODD($AC$6/1024)))),IF($Z$6,AND((65536+$AC$6)&gt;=1024,ISODD((65536+$AC$6)/1024)),AND($AC$6&gt;=1024,ISODD($AC$6/1024))))*1</f>
        <v>0</v>
      </c>
      <c r="O11" s="86">
        <f>IF($Z$5,AND((65536+$AC$5)&gt;=512,ISODD((65536+$AC$5)/512)),AND($AC$5&gt;=512,ISODD($AC$5/512)))*1</f>
        <v>1</v>
      </c>
      <c r="P11" s="86">
        <f>IF($V$6,NOT(IF($Z$6,AND((65536+$AC$6)&gt;=512,ISODD((65536+$AC$6)/512)),AND($AC$6&gt;=512,ISODD($AC$6/512)))),IF($Z$6,AND((65536+$AC$6)&gt;=512,ISODD((65536+$AC$6)/512)),AND($AC$6&gt;=512,ISODD($AC$6/512))))*1</f>
        <v>0</v>
      </c>
      <c r="Q11" s="86">
        <f>IF($Z$5,AND((65536+$AC$5)&gt;=256,ISODD((65536+$AC$5)/256)),AND($AC$5&gt;=256,ISODD($AC$5/256)))*1</f>
        <v>1</v>
      </c>
      <c r="R11" s="86">
        <f>IF($V$6,NOT(IF($Z$6,AND((65536+$AC$6)&gt;=256,ISODD((65536+$AC$6)/256)),AND($AC$6&gt;=256,ISODD($AC$6/256)))),IF($Z$6,AND((65536+$AC$6)&gt;=256,ISODD((65536+$AC$6)/256)),AND($AC$6&gt;=256,ISODD($AC$6/256))))*1</f>
        <v>0</v>
      </c>
      <c r="S11" s="86">
        <f>IF($Z$5,AND((65536+$AC5)&gt;=128,ISODD((65536+$AC5)/128)),AND($AC5&gt;=128,ISODD($AC5/128)))*1</f>
        <v>1</v>
      </c>
      <c r="T11" s="86">
        <f>IF($V$6,NOT(IF($Z$6,AND((65536+$AC$6)&gt;=128,ISODD((65536+$AC$6)/128)),AND($AC$6&gt;=128,ISODD($AC$6/128)))),IF($Z$6,AND((65536+$AC$6)&gt;=128,ISODD((65536+$AC$6)/128)),AND($AC$6&gt;=128,ISODD($AC$6/128))))*1</f>
        <v>0</v>
      </c>
      <c r="U11" s="88">
        <f>IF($Z$5,AND((65536+$AC5)&gt;=64,ISODD((65536+$AC5)/64)),AND($AC5&gt;=64,ISODD($AC5/64)))*1</f>
        <v>1</v>
      </c>
      <c r="V11" s="85">
        <f>IF($V$6,NOT(IF($Z$6,AND((65536+$AC$6)&gt;=64,ISODD((65536+$AC$6)/64)),AND($AC$6&gt;=64,ISODD($AC$6/64)))),IF($Z$6,AND((65536+$AC$6)&gt;=64,ISODD((65536+$AC$6)/64)),AND($AC$6&gt;=64,ISODD($AC$6/64))))*1</f>
        <v>0</v>
      </c>
      <c r="W11" s="86">
        <f>IF($Z$5,AND((65536+$AC$5)&gt;=32,ISODD((65536+$AC$5)/32)),AND($AC$5&gt;=32,ISODD($AC$5/32)))*1</f>
        <v>1</v>
      </c>
      <c r="X11" s="86">
        <f>IF($V$6,NOT(IF($Z$6,AND((65536+$AC$6)&gt;=32,ISODD((65536+$AC$6)/32)),AND($AC$6&gt;=32,ISODD($AC$6/32)))),IF($Z$6,AND((65536+$AC$6)&gt;=32,ISODD((65536+$AC$6)/32)),AND($AC$6&gt;=32,ISODD($AC$6/32))))*1</f>
        <v>0</v>
      </c>
      <c r="Y11" s="88">
        <f>IF($Z$5,AND((65536+$AC$5)&gt;=16,ISODD((65536+$AC$5)/16)),AND($AC$5&gt;=16,ISODD($AC$5/16)))*1</f>
        <v>1</v>
      </c>
      <c r="Z11" s="85">
        <f>IF($V$6,NOT(IF($Z$6,AND((65536+$AC$6)&gt;=16,ISODD((65536+$AC$6)/16)),AND($AC$6&gt;=16,ISODD($AC$6/16)))),IF($Z$6,AND((65536+$AC$6)&gt;=16,ISODD((65536+$AC$6)/16)),AND($AC$6&gt;=16,ISODD($AC$6/16))))*1</f>
        <v>0</v>
      </c>
      <c r="AA11" s="86">
        <f>IF($Z$5,AND((65536+$AC$5)&gt;=8,ISODD((65536+$AC$5)/8)),AND($AC$5&gt;=8,ISODD($AC$5/8)))*1</f>
        <v>1</v>
      </c>
      <c r="AB11" s="86">
        <f>IF($V$6,NOT(IF($Z$6,AND((65536+$AC$6)&gt;=8,ISODD((65536+$AC$6)/8)),AND($AC$6&gt;=8,ISODD($AC$6/8)))),IF($Z$6,AND((65536+$AC$6)&gt;=8,ISODD((65536+$AC$6)/8)),AND($AC$6&gt;=8,ISODD($AC$6/8))))*1</f>
        <v>0</v>
      </c>
      <c r="AC11" s="88">
        <f>IF($Z$5,AND((65536+$AC$5)&gt;=4,ISODD((65536+$AC$5)/4)),AND($AC$5&gt;=4,ISODD($AC$5/4)))*1</f>
        <v>1</v>
      </c>
      <c r="AD11" s="85">
        <f>IF($V$6,NOT(IF($Z$6,AND((65536+$AC$6)&gt;=4,ISODD((65536+$AC$6)/4)),AND($AC$6&gt;=4,ISODD($AC$6/4)))),IF($Z$6,AND((65536+$AC$6)&gt;=4,ISODD((65536+$AC$6)/4)),AND($AC$6&gt;=4,ISODD($AC$6/4))))*1</f>
        <v>0</v>
      </c>
      <c r="AE11" s="86">
        <f>IF($Z$5,AND((65536+$AC$5)&gt;=2,ISODD((65536+$AC$5)/2)),AND($AC$5&gt;=2,ISODD($AC$5/2)))*1</f>
        <v>1</v>
      </c>
      <c r="AF11" s="86">
        <f>IF($V$6,NOT(IF($Z$6,AND((65536+$AC$6)&gt;=2,ISODD((65536+$AC$6)/2)),AND($AC$6&gt;=2,ISODD($AC$6/2)))),IF($Z$6,AND((65536+$AC$6)&gt;=2,ISODD((65536+$AC$6)/2)),AND($AC$6&gt;=2,ISODD($AC$6/2))))*1</f>
        <v>0</v>
      </c>
      <c r="AG11" s="88">
        <f>IF($Z$5,ISODD(65536+$AC$5),ISODD($AC$5))*1</f>
        <v>1</v>
      </c>
      <c r="AH11" s="90">
        <f>IF($V$6,NOT(IF($Z$6,ISODD(65536+$AC$6),ISODD($AC$6))),IF($Z$6,ISODD(65536+$AC$6),ISODD($AC$6)))*1</f>
        <v>0</v>
      </c>
      <c r="AI11" s="39"/>
      <c r="AJ11" s="31"/>
      <c r="AK11" s="34"/>
      <c r="AM11" s="5"/>
      <c r="AN11" s="7"/>
      <c r="AO11" s="7"/>
      <c r="AP11" s="7"/>
      <c r="AQ11" s="7"/>
      <c r="AR11" s="7"/>
      <c r="AS11" s="7"/>
      <c r="AT11" s="7"/>
      <c r="AU11" s="7"/>
      <c r="AV11" s="7"/>
      <c r="AW11" s="103"/>
      <c r="AX11" s="15"/>
      <c r="AY11" s="6"/>
      <c r="AZ11" s="6"/>
      <c r="BA11" s="6"/>
      <c r="BB11" s="6"/>
      <c r="BC11" s="6"/>
      <c r="BD11" s="6"/>
      <c r="BE11" s="6"/>
    </row>
    <row r="12" spans="1:60" ht="15.95" customHeight="1" x14ac:dyDescent="0.25">
      <c r="A12" s="36"/>
      <c r="B12" s="36"/>
      <c r="C12" s="132" t="s">
        <v>149</v>
      </c>
      <c r="D12" s="132" t="s">
        <v>150</v>
      </c>
      <c r="E12" s="51" t="s">
        <v>109</v>
      </c>
      <c r="F12" s="51" t="s">
        <v>110</v>
      </c>
      <c r="G12" s="132" t="s">
        <v>111</v>
      </c>
      <c r="H12" s="132" t="s">
        <v>112</v>
      </c>
      <c r="I12" s="51" t="s">
        <v>113</v>
      </c>
      <c r="J12" s="51" t="s">
        <v>114</v>
      </c>
      <c r="K12" s="132" t="s">
        <v>115</v>
      </c>
      <c r="L12" s="132" t="s">
        <v>116</v>
      </c>
      <c r="M12" s="51" t="s">
        <v>117</v>
      </c>
      <c r="N12" s="51" t="s">
        <v>118</v>
      </c>
      <c r="O12" s="132" t="s">
        <v>119</v>
      </c>
      <c r="P12" s="132" t="s">
        <v>120</v>
      </c>
      <c r="Q12" s="51" t="s">
        <v>121</v>
      </c>
      <c r="R12" s="51" t="s">
        <v>122</v>
      </c>
      <c r="S12" s="132" t="s">
        <v>53</v>
      </c>
      <c r="T12" s="132" t="s">
        <v>54</v>
      </c>
      <c r="U12" s="51" t="s">
        <v>55</v>
      </c>
      <c r="V12" s="51" t="s">
        <v>56</v>
      </c>
      <c r="W12" s="132" t="s">
        <v>57</v>
      </c>
      <c r="X12" s="132" t="s">
        <v>58</v>
      </c>
      <c r="Y12" s="51" t="s">
        <v>59</v>
      </c>
      <c r="Z12" s="51" t="s">
        <v>60</v>
      </c>
      <c r="AA12" s="132" t="s">
        <v>61</v>
      </c>
      <c r="AB12" s="132" t="s">
        <v>62</v>
      </c>
      <c r="AC12" s="51" t="s">
        <v>63</v>
      </c>
      <c r="AD12" s="51" t="s">
        <v>64</v>
      </c>
      <c r="AE12" s="132" t="s">
        <v>65</v>
      </c>
      <c r="AF12" s="132" t="s">
        <v>66</v>
      </c>
      <c r="AG12" s="51" t="s">
        <v>76</v>
      </c>
      <c r="AH12" s="51" t="s">
        <v>68</v>
      </c>
      <c r="AI12" s="39"/>
      <c r="AJ12" s="80"/>
      <c r="AK12" s="80"/>
      <c r="AM12" s="5"/>
      <c r="AN12" s="15"/>
      <c r="AO12" s="15"/>
      <c r="AP12" s="15"/>
      <c r="AQ12" s="15"/>
      <c r="AR12" s="15"/>
      <c r="AS12" s="15"/>
      <c r="AT12" s="15"/>
      <c r="AU12" s="15"/>
      <c r="AV12" s="15"/>
      <c r="AW12" s="105"/>
      <c r="AX12" s="15"/>
      <c r="AY12" s="5"/>
      <c r="AZ12" s="5"/>
      <c r="BA12" s="5"/>
      <c r="BB12" s="5"/>
      <c r="BC12" s="5"/>
      <c r="BD12" s="5"/>
      <c r="BE12" s="5"/>
      <c r="BF12" s="3"/>
      <c r="BG12" s="3"/>
      <c r="BH12" s="3"/>
    </row>
    <row r="13" spans="1:60" ht="15.95" customHeight="1" x14ac:dyDescent="0.25">
      <c r="A13" s="36"/>
      <c r="B13" s="36"/>
      <c r="C13" s="132">
        <f t="shared" ref="C13" si="0">AND(C11,D11)*1</f>
        <v>0</v>
      </c>
      <c r="D13" s="132">
        <f t="shared" ref="D13" si="1">IF(C11,NOT(D11),D11)*1</f>
        <v>1</v>
      </c>
      <c r="E13" s="51">
        <f t="shared" ref="E13" si="2">AND(E11,F11)*1</f>
        <v>0</v>
      </c>
      <c r="F13" s="51">
        <f t="shared" ref="F13" si="3">IF(E11,NOT(F11),F11)*1</f>
        <v>1</v>
      </c>
      <c r="G13" s="132">
        <f t="shared" ref="G13" si="4">AND(G11,H11)*1</f>
        <v>0</v>
      </c>
      <c r="H13" s="132">
        <f t="shared" ref="H13" si="5">IF(G11,NOT(H11),H11)*1</f>
        <v>1</v>
      </c>
      <c r="I13" s="51">
        <f t="shared" ref="I13" si="6">AND(I11,J11)*1</f>
        <v>0</v>
      </c>
      <c r="J13" s="51">
        <f t="shared" ref="J13" si="7">IF(I11,NOT(J11),J11)*1</f>
        <v>1</v>
      </c>
      <c r="K13" s="132">
        <f t="shared" ref="K13" si="8">AND(K11,L11)*1</f>
        <v>0</v>
      </c>
      <c r="L13" s="132">
        <f t="shared" ref="L13" si="9">IF(K11,NOT(L11),L11)*1</f>
        <v>1</v>
      </c>
      <c r="M13" s="51">
        <f t="shared" ref="M13" si="10">AND(M11,N11)*1</f>
        <v>0</v>
      </c>
      <c r="N13" s="51">
        <f t="shared" ref="N13" si="11">IF(M11,NOT(N11),N11)*1</f>
        <v>1</v>
      </c>
      <c r="O13" s="132">
        <f>AND(O11,P11)*1</f>
        <v>0</v>
      </c>
      <c r="P13" s="132">
        <f>IF(O11,NOT(P11),P11)*1</f>
        <v>1</v>
      </c>
      <c r="Q13" s="51">
        <f>AND(Q11,R11)*1</f>
        <v>0</v>
      </c>
      <c r="R13" s="51">
        <f>IF(Q11,NOT(R11),R11)*1</f>
        <v>1</v>
      </c>
      <c r="S13" s="132">
        <f t="shared" ref="S13" si="12">AND(S11,T11)*1</f>
        <v>0</v>
      </c>
      <c r="T13" s="132">
        <f t="shared" ref="T13" si="13">IF(S11,NOT(T11),T11)*1</f>
        <v>1</v>
      </c>
      <c r="U13" s="51">
        <f t="shared" ref="U13" si="14">AND(U11,V11)*1</f>
        <v>0</v>
      </c>
      <c r="V13" s="51">
        <f t="shared" ref="V13" si="15">IF(U11,NOT(V11),V11)*1</f>
        <v>1</v>
      </c>
      <c r="W13" s="132">
        <f t="shared" ref="W13" si="16">AND(W11,X11)*1</f>
        <v>0</v>
      </c>
      <c r="X13" s="132">
        <f t="shared" ref="X13" si="17">IF(W11,NOT(X11),X11)*1</f>
        <v>1</v>
      </c>
      <c r="Y13" s="51">
        <f t="shared" ref="Y13" si="18">AND(Y11,Z11)*1</f>
        <v>0</v>
      </c>
      <c r="Z13" s="51">
        <f t="shared" ref="Z13" si="19">IF(Y11,NOT(Z11),Z11)*1</f>
        <v>1</v>
      </c>
      <c r="AA13" s="132">
        <f t="shared" ref="AA13" si="20">AND(AA11,AB11)*1</f>
        <v>0</v>
      </c>
      <c r="AB13" s="132">
        <f t="shared" ref="AB13" si="21">IF(AA11,NOT(AB11),AB11)*1</f>
        <v>1</v>
      </c>
      <c r="AC13" s="51">
        <f t="shared" ref="AC13" si="22">AND(AC11,AD11)*1</f>
        <v>0</v>
      </c>
      <c r="AD13" s="51">
        <f t="shared" ref="AD13" si="23">IF(AC11,NOT(AD11),AD11)*1</f>
        <v>1</v>
      </c>
      <c r="AE13" s="132">
        <f>AND(AE11,AF11)*1</f>
        <v>0</v>
      </c>
      <c r="AF13" s="132">
        <f>IF(AE11,NOT(AF11),AF11)*1</f>
        <v>1</v>
      </c>
      <c r="AG13" s="51">
        <f>OR(AND(AG11,AH11),AND(AH13,$V$6))*1</f>
        <v>0</v>
      </c>
      <c r="AH13" s="51">
        <f>IF(AG11,NOT(AH11),AH11)*1</f>
        <v>1</v>
      </c>
      <c r="AI13" s="69">
        <f>$V$6</f>
        <v>0</v>
      </c>
      <c r="AJ13" s="70" t="s">
        <v>154</v>
      </c>
      <c r="AK13" s="80"/>
      <c r="AM13" s="5"/>
      <c r="AN13" s="15"/>
      <c r="AO13" s="15"/>
      <c r="AP13" s="15"/>
      <c r="AQ13" s="15"/>
      <c r="AR13" s="15"/>
      <c r="AS13" s="15"/>
      <c r="AT13" s="15"/>
      <c r="AU13" s="15"/>
      <c r="AV13" s="15"/>
      <c r="AW13" s="106"/>
      <c r="AX13" s="15"/>
      <c r="AY13" s="5"/>
      <c r="AZ13" s="5"/>
      <c r="BA13" s="5"/>
      <c r="BB13" s="5"/>
      <c r="BC13" s="5"/>
      <c r="BD13" s="5"/>
      <c r="BE13" s="5"/>
      <c r="BF13" s="3"/>
      <c r="BG13" s="3"/>
      <c r="BH13" s="3"/>
    </row>
    <row r="14" spans="1:60" ht="15.95" customHeight="1" x14ac:dyDescent="0.25">
      <c r="A14" s="36"/>
      <c r="B14" s="36"/>
      <c r="C14" s="141"/>
      <c r="D14" s="141"/>
      <c r="E14" s="142"/>
      <c r="F14" s="142"/>
      <c r="G14" s="141"/>
      <c r="H14" s="141"/>
      <c r="I14" s="142"/>
      <c r="J14" s="142"/>
      <c r="K14" s="141"/>
      <c r="L14" s="141"/>
      <c r="M14" s="142"/>
      <c r="N14" s="142"/>
      <c r="O14" s="141"/>
      <c r="P14" s="141"/>
      <c r="Q14" s="142"/>
      <c r="R14" s="142"/>
      <c r="S14" s="141"/>
      <c r="T14" s="141"/>
      <c r="U14" s="142"/>
      <c r="V14" s="142"/>
      <c r="W14" s="141"/>
      <c r="X14" s="141"/>
      <c r="Y14" s="142"/>
      <c r="Z14" s="142"/>
      <c r="AA14" s="141"/>
      <c r="AB14" s="141"/>
      <c r="AC14" s="142"/>
      <c r="AD14" s="142"/>
      <c r="AE14" s="141"/>
      <c r="AF14" s="141"/>
      <c r="AG14" s="142"/>
      <c r="AH14" s="142"/>
      <c r="AI14" s="39"/>
      <c r="AJ14" s="130"/>
      <c r="AK14" s="80"/>
      <c r="AM14" s="5"/>
      <c r="AN14" s="15"/>
      <c r="AO14" s="15"/>
      <c r="AP14" s="15"/>
      <c r="AQ14" s="15"/>
      <c r="AR14" s="15"/>
      <c r="AS14" s="15"/>
      <c r="AT14" s="15"/>
      <c r="AU14" s="15"/>
      <c r="AV14" s="15"/>
      <c r="AW14" s="106"/>
      <c r="AX14" s="15"/>
      <c r="AY14" s="5"/>
      <c r="AZ14" s="5"/>
      <c r="BA14" s="5"/>
      <c r="BB14" s="5"/>
      <c r="BC14" s="5"/>
      <c r="BD14" s="5"/>
      <c r="BE14" s="5"/>
      <c r="BF14" s="3"/>
      <c r="BG14" s="3"/>
      <c r="BH14" s="3"/>
    </row>
    <row r="15" spans="1:60" ht="15.95" customHeight="1" x14ac:dyDescent="0.25">
      <c r="A15" s="30"/>
      <c r="B15" s="30"/>
      <c r="C15" s="141"/>
      <c r="D15" s="141"/>
      <c r="E15" s="142"/>
      <c r="F15" s="142"/>
      <c r="G15" s="142"/>
      <c r="H15" s="142"/>
      <c r="I15" s="142"/>
      <c r="J15" s="142"/>
      <c r="K15" s="141"/>
      <c r="L15" s="141"/>
      <c r="M15" s="142"/>
      <c r="N15" s="142"/>
      <c r="O15" s="142"/>
      <c r="P15" s="142"/>
      <c r="Q15" s="142"/>
      <c r="R15" s="142"/>
      <c r="S15" s="141"/>
      <c r="T15" s="141"/>
      <c r="U15" s="142"/>
      <c r="V15" s="142"/>
      <c r="W15" s="142"/>
      <c r="X15" s="142"/>
      <c r="Y15" s="142"/>
      <c r="Z15" s="142"/>
      <c r="AA15" s="141"/>
      <c r="AB15" s="141"/>
      <c r="AC15" s="142"/>
      <c r="AD15" s="142"/>
      <c r="AE15" s="142"/>
      <c r="AF15" s="142"/>
      <c r="AG15" s="142"/>
      <c r="AH15" s="142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3"/>
      <c r="BG15" s="3"/>
      <c r="BH15" s="3"/>
    </row>
    <row r="16" spans="1:60" ht="15.95" customHeight="1" x14ac:dyDescent="0.25">
      <c r="A16" s="42"/>
      <c r="B16" s="42"/>
      <c r="C16" s="141"/>
      <c r="D16" s="141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1"/>
      <c r="T16" s="141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69">
        <f>$V$6</f>
        <v>0</v>
      </c>
      <c r="AJ16" s="70" t="s">
        <v>154</v>
      </c>
      <c r="AK16" s="41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3"/>
      <c r="BG16" s="3"/>
      <c r="BH16" s="3"/>
    </row>
    <row r="17" spans="1:60" ht="15.95" customHeight="1" x14ac:dyDescent="0.25">
      <c r="A17" s="42"/>
      <c r="B17" s="42"/>
      <c r="C17" s="141"/>
      <c r="D17" s="141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>
        <f>S16</f>
        <v>0</v>
      </c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69"/>
      <c r="AJ17" s="70"/>
      <c r="AK17" s="41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3"/>
      <c r="BG17" s="3"/>
      <c r="BH17" s="3"/>
    </row>
    <row r="18" spans="1:60" ht="15.95" customHeight="1" x14ac:dyDescent="0.25">
      <c r="A18" s="43"/>
      <c r="B18" s="43"/>
      <c r="C18" s="167">
        <f>IF(E17,NOT(D13),D13)*1</f>
        <v>1</v>
      </c>
      <c r="D18" s="168"/>
      <c r="E18" s="170">
        <f>IF(G17,NOT(F13),F13)*1</f>
        <v>1</v>
      </c>
      <c r="F18" s="166"/>
      <c r="G18" s="171">
        <f>IF(I17,NOT(H13),H13)*1</f>
        <v>1</v>
      </c>
      <c r="H18" s="168"/>
      <c r="I18" s="170">
        <f>IF(K17,NOT(J13),J13)*1</f>
        <v>1</v>
      </c>
      <c r="J18" s="166"/>
      <c r="K18" s="171">
        <f>IF(M17,NOT(L13),L13)*1</f>
        <v>1</v>
      </c>
      <c r="L18" s="168"/>
      <c r="M18" s="170">
        <f>IF(O17,NOT(N13),N13)*1</f>
        <v>1</v>
      </c>
      <c r="N18" s="166"/>
      <c r="O18" s="171">
        <f>IF(Q17,NOT(P13),P13)*1</f>
        <v>1</v>
      </c>
      <c r="P18" s="168"/>
      <c r="Q18" s="170">
        <f>IF(S17,NOT(R13),R13)*1</f>
        <v>1</v>
      </c>
      <c r="R18" s="166"/>
      <c r="S18" s="171">
        <f>IF(U16,NOT(T13),T13)*1</f>
        <v>1</v>
      </c>
      <c r="T18" s="168"/>
      <c r="U18" s="170">
        <f>IF(W16,NOT(V13),V13)*1</f>
        <v>1</v>
      </c>
      <c r="V18" s="166"/>
      <c r="W18" s="171">
        <f>IF(Y16,NOT(X13),X13)*1</f>
        <v>1</v>
      </c>
      <c r="X18" s="168"/>
      <c r="Y18" s="170">
        <f>IF(AA16,NOT(Z13),Z13)*1</f>
        <v>1</v>
      </c>
      <c r="Z18" s="166"/>
      <c r="AA18" s="171">
        <f>IF(AC16,NOT(AB13),AB13)*1</f>
        <v>1</v>
      </c>
      <c r="AB18" s="168"/>
      <c r="AC18" s="170">
        <f>IF(AE16,NOT(AD13),AD13)*1</f>
        <v>1</v>
      </c>
      <c r="AD18" s="166"/>
      <c r="AE18" s="171">
        <f>IF(AG16,NOT(AF13),AF13)*1</f>
        <v>1</v>
      </c>
      <c r="AF18" s="168"/>
      <c r="AG18" s="170">
        <f>IF(AI16,NOT(AH13),AH13)*1</f>
        <v>1</v>
      </c>
      <c r="AH18" s="166"/>
      <c r="AI18" s="80" t="s">
        <v>45</v>
      </c>
      <c r="AK18" s="34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199"/>
      <c r="BD18" s="200"/>
      <c r="BE18" s="200"/>
      <c r="BF18" s="5"/>
      <c r="BG18" s="3"/>
      <c r="BH18" s="3"/>
    </row>
    <row r="19" spans="1:60" ht="15.95" customHeight="1" x14ac:dyDescent="0.25">
      <c r="A19" s="3"/>
      <c r="B19" s="3"/>
      <c r="C19" s="165" t="s">
        <v>226</v>
      </c>
      <c r="D19" s="166"/>
      <c r="E19" s="165" t="s">
        <v>123</v>
      </c>
      <c r="F19" s="166"/>
      <c r="G19" s="165" t="s">
        <v>124</v>
      </c>
      <c r="H19" s="166"/>
      <c r="I19" s="165" t="s">
        <v>125</v>
      </c>
      <c r="J19" s="166"/>
      <c r="K19" s="165" t="s">
        <v>126</v>
      </c>
      <c r="L19" s="166"/>
      <c r="M19" s="165" t="s">
        <v>127</v>
      </c>
      <c r="N19" s="166"/>
      <c r="O19" s="165" t="s">
        <v>128</v>
      </c>
      <c r="P19" s="166"/>
      <c r="Q19" s="165" t="s">
        <v>129</v>
      </c>
      <c r="R19" s="166"/>
      <c r="S19" s="165" t="s">
        <v>46</v>
      </c>
      <c r="T19" s="166"/>
      <c r="U19" s="165" t="s">
        <v>32</v>
      </c>
      <c r="V19" s="166"/>
      <c r="W19" s="167" t="s">
        <v>33</v>
      </c>
      <c r="X19" s="168"/>
      <c r="Y19" s="165" t="s">
        <v>34</v>
      </c>
      <c r="Z19" s="166"/>
      <c r="AA19" s="167" t="s">
        <v>35</v>
      </c>
      <c r="AB19" s="168"/>
      <c r="AC19" s="165" t="s">
        <v>36</v>
      </c>
      <c r="AD19" s="166"/>
      <c r="AE19" s="167" t="s">
        <v>37</v>
      </c>
      <c r="AF19" s="168"/>
      <c r="AG19" s="165" t="s">
        <v>31</v>
      </c>
      <c r="AH19" s="166"/>
      <c r="AK19" s="5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133"/>
      <c r="BB19" s="3"/>
      <c r="BC19" s="131"/>
      <c r="BD19" s="131"/>
      <c r="BE19" s="131"/>
      <c r="BF19" s="5"/>
      <c r="BG19" s="3"/>
      <c r="BH19" s="3"/>
    </row>
    <row r="20" spans="1:60" s="23" customFormat="1" ht="15.95" customHeight="1" x14ac:dyDescent="0.25">
      <c r="C20" s="184" t="s">
        <v>41</v>
      </c>
      <c r="D20" s="184"/>
      <c r="E20" s="184" t="s">
        <v>41</v>
      </c>
      <c r="F20" s="184"/>
      <c r="G20" s="184" t="s">
        <v>41</v>
      </c>
      <c r="H20" s="184"/>
      <c r="I20" s="184" t="s">
        <v>41</v>
      </c>
      <c r="J20" s="184"/>
      <c r="K20" s="184" t="s">
        <v>41</v>
      </c>
      <c r="L20" s="184"/>
      <c r="M20" s="184" t="s">
        <v>41</v>
      </c>
      <c r="N20" s="184"/>
      <c r="O20" s="184" t="s">
        <v>41</v>
      </c>
      <c r="P20" s="184"/>
      <c r="Q20" s="184" t="s">
        <v>41</v>
      </c>
      <c r="R20" s="184"/>
      <c r="S20" s="184" t="s">
        <v>41</v>
      </c>
      <c r="T20" s="184"/>
      <c r="U20" s="184" t="s">
        <v>41</v>
      </c>
      <c r="V20" s="184"/>
      <c r="W20" s="183" t="s">
        <v>41</v>
      </c>
      <c r="X20" s="183"/>
      <c r="Y20" s="184" t="s">
        <v>41</v>
      </c>
      <c r="Z20" s="184"/>
      <c r="AA20" s="183" t="s">
        <v>41</v>
      </c>
      <c r="AB20" s="183"/>
      <c r="AC20" s="184" t="s">
        <v>41</v>
      </c>
      <c r="AD20" s="184"/>
      <c r="AE20" s="183" t="s">
        <v>41</v>
      </c>
      <c r="AF20" s="183"/>
      <c r="AG20" s="184" t="s">
        <v>41</v>
      </c>
      <c r="AH20" s="184"/>
      <c r="AI20"/>
      <c r="AJ20"/>
      <c r="AK20" s="47"/>
      <c r="AL20" s="41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53"/>
      <c r="BB20" s="114"/>
      <c r="BC20" s="3"/>
      <c r="BD20" s="3"/>
      <c r="BE20" s="3"/>
      <c r="BF20" s="133"/>
      <c r="BG20" s="3"/>
      <c r="BH20" s="114"/>
    </row>
    <row r="21" spans="1:60" x14ac:dyDescent="0.25"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</row>
    <row r="22" spans="1:60" x14ac:dyDescent="0.25">
      <c r="C22" t="s">
        <v>227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2"/>
      <c r="R22" s="62"/>
      <c r="S22" s="62"/>
      <c r="T22" s="62"/>
      <c r="U22" s="62"/>
      <c r="V22" s="62"/>
      <c r="W22" s="62"/>
      <c r="X22" s="194"/>
      <c r="Y22" s="194"/>
      <c r="AD22" s="156"/>
    </row>
    <row r="23" spans="1:60" x14ac:dyDescent="0.25">
      <c r="C23" t="s">
        <v>40</v>
      </c>
      <c r="D23" t="s">
        <v>268</v>
      </c>
    </row>
    <row r="24" spans="1:60" x14ac:dyDescent="0.25">
      <c r="D24" t="s">
        <v>290</v>
      </c>
    </row>
    <row r="25" spans="1:60" x14ac:dyDescent="0.25">
      <c r="C25" t="s">
        <v>133</v>
      </c>
      <c r="D25" t="s">
        <v>228</v>
      </c>
    </row>
    <row r="26" spans="1:60" x14ac:dyDescent="0.25">
      <c r="C26" t="s">
        <v>134</v>
      </c>
      <c r="D26" t="s">
        <v>229</v>
      </c>
    </row>
    <row r="27" spans="1:60" x14ac:dyDescent="0.25">
      <c r="D27" t="s">
        <v>278</v>
      </c>
    </row>
    <row r="28" spans="1:60" x14ac:dyDescent="0.25">
      <c r="D28" t="s">
        <v>230</v>
      </c>
    </row>
    <row r="29" spans="1:60" x14ac:dyDescent="0.25">
      <c r="D29" t="s">
        <v>231</v>
      </c>
    </row>
    <row r="30" spans="1:60" x14ac:dyDescent="0.25">
      <c r="C30" t="s">
        <v>135</v>
      </c>
      <c r="D30" t="s">
        <v>279</v>
      </c>
    </row>
    <row r="31" spans="1:60" x14ac:dyDescent="0.25">
      <c r="D31" t="s">
        <v>280</v>
      </c>
    </row>
    <row r="32" spans="1:60" x14ac:dyDescent="0.25">
      <c r="C32" t="s">
        <v>138</v>
      </c>
      <c r="D32" t="s">
        <v>232</v>
      </c>
    </row>
    <row r="33" spans="3:37" x14ac:dyDescent="0.25">
      <c r="C33" t="s">
        <v>139</v>
      </c>
      <c r="D33" t="s">
        <v>275</v>
      </c>
    </row>
    <row r="34" spans="3:37" x14ac:dyDescent="0.25">
      <c r="D34" t="s">
        <v>281</v>
      </c>
    </row>
    <row r="36" spans="3:37" x14ac:dyDescent="0.25">
      <c r="C36" s="154" t="s">
        <v>272</v>
      </c>
      <c r="D36" t="s">
        <v>273</v>
      </c>
    </row>
    <row r="37" spans="3:37" x14ac:dyDescent="0.25">
      <c r="D37" t="s">
        <v>274</v>
      </c>
      <c r="AK37" s="79"/>
    </row>
    <row r="38" spans="3:37" x14ac:dyDescent="0.25">
      <c r="AK38" s="79"/>
    </row>
    <row r="39" spans="3:37" x14ac:dyDescent="0.25">
      <c r="AJ39" s="78"/>
      <c r="AK39" s="79"/>
    </row>
    <row r="40" spans="3:37" ht="15.75" x14ac:dyDescent="0.25">
      <c r="C40" t="s">
        <v>78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79"/>
    </row>
    <row r="41" spans="3:37" x14ac:dyDescent="0.25">
      <c r="C41" t="s">
        <v>77</v>
      </c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Q41" s="64" t="s">
        <v>50</v>
      </c>
      <c r="R41" s="64"/>
      <c r="S41" s="64"/>
      <c r="T41" s="64"/>
      <c r="U41" s="64"/>
      <c r="V41" s="64"/>
      <c r="W41" s="192">
        <f>AG43+2*AE43+4*AC43+8*AA43+16*Y43+32*W43+64*U43+128*S43+256*Q43+512*O43+1024*M43+2048*K43+4096*I43+8192*(G43+2*E43-4*C43)</f>
        <v>-1</v>
      </c>
      <c r="X41" s="193"/>
      <c r="Y41" s="64" t="s">
        <v>20</v>
      </c>
      <c r="Z41" s="64"/>
      <c r="AA41" s="64"/>
      <c r="AB41" s="64"/>
      <c r="AC41" s="63" t="str">
        <f>IF(W41=$AC$7,"YES","NO")</f>
        <v>YES</v>
      </c>
      <c r="AD41" s="64" t="s">
        <v>21</v>
      </c>
      <c r="AE41" s="64"/>
      <c r="AF41" s="134" t="str">
        <f>IF($C$10&lt;&gt;$D$10,"NO",IF($C$10=C43,"NO","YES"))</f>
        <v>NO</v>
      </c>
      <c r="AG41" s="130">
        <f>AG11*AH11</f>
        <v>0</v>
      </c>
      <c r="AH41" s="130">
        <f>AH13</f>
        <v>1</v>
      </c>
    </row>
    <row r="42" spans="3:37" ht="15.75" x14ac:dyDescent="0.25">
      <c r="C42" s="195">
        <f>C13+D13*E42</f>
        <v>0</v>
      </c>
      <c r="D42" s="196"/>
      <c r="E42" s="197">
        <f>E13+F13*G42</f>
        <v>0</v>
      </c>
      <c r="F42" s="198"/>
      <c r="G42" s="195">
        <f>G13+H13*I42</f>
        <v>0</v>
      </c>
      <c r="H42" s="196"/>
      <c r="I42" s="197">
        <f>I13+J13*K42</f>
        <v>0</v>
      </c>
      <c r="J42" s="198"/>
      <c r="K42" s="195">
        <f>K13+L13*M42</f>
        <v>0</v>
      </c>
      <c r="L42" s="196"/>
      <c r="M42" s="197">
        <f>M13+N13*O42</f>
        <v>0</v>
      </c>
      <c r="N42" s="198"/>
      <c r="O42" s="195">
        <f>O13+P13*Q42</f>
        <v>0</v>
      </c>
      <c r="P42" s="196"/>
      <c r="Q42" s="197">
        <f>Q13+R13*S42</f>
        <v>0</v>
      </c>
      <c r="R42" s="198"/>
      <c r="S42" s="195">
        <f>S13+T13*U42</f>
        <v>0</v>
      </c>
      <c r="T42" s="196"/>
      <c r="U42" s="197">
        <f>U13+V13*W42</f>
        <v>0</v>
      </c>
      <c r="V42" s="198"/>
      <c r="W42" s="195">
        <f>W13+X13*Y42</f>
        <v>0</v>
      </c>
      <c r="X42" s="196"/>
      <c r="Y42" s="197">
        <f>Y13+Z13*AA42</f>
        <v>0</v>
      </c>
      <c r="Z42" s="198"/>
      <c r="AA42" s="195">
        <f>AA13+AB13*AC42</f>
        <v>0</v>
      </c>
      <c r="AB42" s="196"/>
      <c r="AC42" s="197">
        <f>AC13+AD13*AE42</f>
        <v>0</v>
      </c>
      <c r="AD42" s="198"/>
      <c r="AE42" s="195">
        <f>AE13+AF13*AG42</f>
        <v>0</v>
      </c>
      <c r="AF42" s="196"/>
      <c r="AG42" s="190">
        <f>AG41+AH41*AI42</f>
        <v>0</v>
      </c>
      <c r="AH42" s="191"/>
      <c r="AI42" s="130">
        <f>$V$6</f>
        <v>0</v>
      </c>
      <c r="AJ42" s="70" t="s">
        <v>154</v>
      </c>
    </row>
    <row r="43" spans="3:37" x14ac:dyDescent="0.25">
      <c r="C43" s="195">
        <f>IF(E42,NOT(D13),D13)*1</f>
        <v>1</v>
      </c>
      <c r="D43" s="196"/>
      <c r="E43" s="190">
        <f>IF(G42,NOT(F13),F13)*1</f>
        <v>1</v>
      </c>
      <c r="F43" s="191"/>
      <c r="G43" s="195">
        <f>IF(I42,NOT(H13),H13)*1</f>
        <v>1</v>
      </c>
      <c r="H43" s="196"/>
      <c r="I43" s="190">
        <f>IF(K42,NOT(J13),J13)*1</f>
        <v>1</v>
      </c>
      <c r="J43" s="191"/>
      <c r="K43" s="195">
        <f>IF(M42,NOT(L13),L13)*1</f>
        <v>1</v>
      </c>
      <c r="L43" s="196"/>
      <c r="M43" s="190">
        <f>IF(O42,NOT(N13),N13)*1</f>
        <v>1</v>
      </c>
      <c r="N43" s="191"/>
      <c r="O43" s="195">
        <f>IF(Q42,NOT(P13),P13)*1</f>
        <v>1</v>
      </c>
      <c r="P43" s="196"/>
      <c r="Q43" s="190">
        <f>IF(S42,NOT(R13),R13)*1</f>
        <v>1</v>
      </c>
      <c r="R43" s="191"/>
      <c r="S43" s="195">
        <f>IF(U42,NOT(T13),T13)*1</f>
        <v>1</v>
      </c>
      <c r="T43" s="196"/>
      <c r="U43" s="190">
        <f>IF(V13,NOT(W42),W42)*1</f>
        <v>1</v>
      </c>
      <c r="V43" s="191"/>
      <c r="W43" s="195">
        <f>IF(Y42,NOT(X13),X13)*1</f>
        <v>1</v>
      </c>
      <c r="X43" s="196"/>
      <c r="Y43" s="190">
        <f>IF(AA42,NOT(Z13),Z13)*1</f>
        <v>1</v>
      </c>
      <c r="Z43" s="191"/>
      <c r="AA43" s="195">
        <f>IF(AB13,NOT(AC42),AC42)*1</f>
        <v>1</v>
      </c>
      <c r="AB43" s="196"/>
      <c r="AC43" s="190">
        <f>IF(AE42,NOT(AD13),AD13)*1</f>
        <v>1</v>
      </c>
      <c r="AD43" s="191"/>
      <c r="AE43" s="195">
        <f>IF(AG42,NOT(AF13),AF13)*1</f>
        <v>1</v>
      </c>
      <c r="AF43" s="196"/>
      <c r="AG43" s="190">
        <f>IF(AH41,NOT(AI42),AI42)*1</f>
        <v>1</v>
      </c>
      <c r="AH43" s="191"/>
    </row>
  </sheetData>
  <mergeCells count="84">
    <mergeCell ref="X8:Y8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AE18:AF18"/>
    <mergeCell ref="AG18:AH18"/>
    <mergeCell ref="BC18:BE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AA20:AB20"/>
    <mergeCell ref="AC20:AD20"/>
    <mergeCell ref="AE20:AF20"/>
    <mergeCell ref="W19:X19"/>
    <mergeCell ref="Y19:Z19"/>
    <mergeCell ref="AA19:AB19"/>
    <mergeCell ref="AC19:AD19"/>
    <mergeCell ref="AE19:AF19"/>
    <mergeCell ref="AA42:AB42"/>
    <mergeCell ref="AC42:AD42"/>
    <mergeCell ref="AE42:AF42"/>
    <mergeCell ref="AG19:AH19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AA43:AB43"/>
    <mergeCell ref="AC43:AD43"/>
    <mergeCell ref="AE43:AF43"/>
    <mergeCell ref="AG20:AH20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W42:X42"/>
    <mergeCell ref="Y42:Z42"/>
    <mergeCell ref="AG43:AH43"/>
    <mergeCell ref="W41:X41"/>
    <mergeCell ref="X22:Y22"/>
    <mergeCell ref="AG42:AH42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W43:X43"/>
    <mergeCell ref="Y43:Z43"/>
  </mergeCells>
  <conditionalFormatting sqref="AC41">
    <cfRule type="containsText" dxfId="10" priority="8" operator="containsText" text="NO">
      <formula>NOT(ISERROR(SEARCH("NO",AC41)))</formula>
    </cfRule>
    <cfRule type="containsText" dxfId="9" priority="9" operator="containsText" text="YES">
      <formula>NOT(ISERROR(SEARCH("YES",AC41)))</formula>
    </cfRule>
  </conditionalFormatting>
  <conditionalFormatting sqref="AF41">
    <cfRule type="containsText" dxfId="8" priority="6" operator="containsText" text="NO">
      <formula>NOT(ISERROR(SEARCH("NO",AF41)))</formula>
    </cfRule>
    <cfRule type="containsText" dxfId="7" priority="7" operator="containsText" text="YES">
      <formula>NOT(ISERROR(SEARCH("YES",AF41)))</formula>
    </cfRule>
  </conditionalFormatting>
  <conditionalFormatting sqref="AM5:AM7">
    <cfRule type="containsText" dxfId="6" priority="10" operator="containsText" text="NO">
      <formula>NOT(ISERROR(SEARCH("NO",AM5)))</formula>
    </cfRule>
    <cfRule type="containsText" dxfId="5" priority="11" operator="containsText" text="YES">
      <formula>NOT(ISERROR(SEARCH("YES",AM5)))</formula>
    </cfRule>
  </conditionalFormatting>
  <conditionalFormatting sqref="AC5:AC6">
    <cfRule type="cellIs" dxfId="4" priority="14" operator="notBetween">
      <formula>-32768</formula>
      <formula>32768</formula>
    </cfRule>
  </conditionalFormatting>
  <conditionalFormatting sqref="AD8">
    <cfRule type="containsText" dxfId="3" priority="17" operator="containsText" text="NO">
      <formula>NOT(ISERROR(SEARCH("NO",AD8)))</formula>
    </cfRule>
    <cfRule type="containsText" dxfId="2" priority="18" operator="containsText" text="YES">
      <formula>NOT(ISERROR(SEARCH("YES",AD8)))</formula>
    </cfRule>
  </conditionalFormatting>
  <conditionalFormatting sqref="AH8">
    <cfRule type="containsText" dxfId="1" priority="15" operator="containsText" text="NO">
      <formula>NOT(ISERROR(SEARCH("NO",AH8)))</formula>
    </cfRule>
    <cfRule type="containsText" dxfId="0" priority="16" operator="containsText" text="YES">
      <formula>NOT(ISERROR(SEARCH("YES",AH8)))</formula>
    </cfRule>
  </conditionalFormatting>
  <pageMargins left="0.7" right="0.7" top="0.75" bottom="0.75" header="0.3" footer="0.3"/>
  <ignoredErrors>
    <ignoredError sqref="C13:AH13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14</vt:i4>
      </vt:variant>
    </vt:vector>
  </HeadingPairs>
  <TitlesOfParts>
    <vt:vector size="24" baseType="lpstr">
      <vt:lpstr>1. Ripple carry adder</vt:lpstr>
      <vt:lpstr>Timing</vt:lpstr>
      <vt:lpstr>2. GP adder</vt:lpstr>
      <vt:lpstr>3. GP adder w BLOCK-P</vt:lpstr>
      <vt:lpstr>4. 32-bit Carry-skip adder</vt:lpstr>
      <vt:lpstr>5. GP adder w BLOCK-G</vt:lpstr>
      <vt:lpstr>6. GP-tree adder</vt:lpstr>
      <vt:lpstr>7. 8-bit Sklansky adder</vt:lpstr>
      <vt:lpstr>8. 16-bit Sklansky adder 2</vt:lpstr>
      <vt:lpstr>prefix tree adders</vt:lpstr>
      <vt:lpstr>A</vt:lpstr>
      <vt:lpstr>B</vt:lpstr>
      <vt:lpstr>CIN</vt:lpstr>
      <vt:lpstr>COUT</vt:lpstr>
      <vt:lpstr>G</vt:lpstr>
      <vt:lpstr>N</vt:lpstr>
      <vt:lpstr>n0</vt:lpstr>
      <vt:lpstr>P</vt:lpstr>
      <vt:lpstr>tao</vt:lpstr>
      <vt:lpstr>tpg</vt:lpstr>
      <vt:lpstr>ttao</vt:lpstr>
      <vt:lpstr>ttp</vt:lpstr>
      <vt:lpstr>ttxor</vt:lpstr>
      <vt:lpstr>txor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Jeppson</dc:creator>
  <cp:lastModifiedBy>användare</cp:lastModifiedBy>
  <cp:lastPrinted>2014-08-19T05:47:37Z</cp:lastPrinted>
  <dcterms:created xsi:type="dcterms:W3CDTF">2013-08-26T07:07:16Z</dcterms:created>
  <dcterms:modified xsi:type="dcterms:W3CDTF">2017-10-10T08:12:50Z</dcterms:modified>
</cp:coreProperties>
</file>